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Pasha\Desktop\"/>
    </mc:Choice>
  </mc:AlternateContent>
  <xr:revisionPtr revIDLastSave="0" documentId="13_ncr:1_{18661DA0-E154-4B49-ABD1-FBFD3DE422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 responses" sheetId="1" r:id="rId1"/>
    <sheet name="Data upravena" sheetId="14" r:id="rId2"/>
    <sheet name="Dvouvýběrový T-test" sheetId="18" r:id="rId3"/>
    <sheet name="Dvouvýběrový T-test výsledky" sheetId="20" r:id="rId4"/>
    <sheet name="Jednovýběrový (levostr.) T-test" sheetId="23" r:id="rId5"/>
    <sheet name="ANOVA jeden faktor - POHLAVÍ" sheetId="27" r:id="rId6"/>
    <sheet name="ANOVA jeden faktor - PLAT" sheetId="29" r:id="rId7"/>
    <sheet name="ANOVA jeden faktor - VĚK" sheetId="31" r:id="rId8"/>
    <sheet name="ANOVA jeden faktor - VZDĚLÁNÍ" sheetId="30" r:id="rId9"/>
  </sheets>
  <definedNames>
    <definedName name="_xlnm._FilterDatabase" localSheetId="6" hidden="1">'ANOVA jeden faktor - PLAT'!$B$1:$J$52</definedName>
    <definedName name="_xlnm._FilterDatabase" localSheetId="5" hidden="1">'ANOVA jeden faktor - POHLAVÍ'!$B$1:$J$52</definedName>
    <definedName name="_xlnm._FilterDatabase" localSheetId="7" hidden="1">'ANOVA jeden faktor - VĚK'!$B$1:$J$52</definedName>
    <definedName name="_xlnm._FilterDatabase" localSheetId="8" hidden="1">'ANOVA jeden faktor - VZDĚLÁNÍ'!$B$1:$J$52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3" i="30" l="1"/>
  <c r="E167" i="30"/>
  <c r="D167" i="30"/>
  <c r="D166" i="30"/>
  <c r="C167" i="30"/>
  <c r="C166" i="30"/>
  <c r="C165" i="30"/>
  <c r="B166" i="30"/>
  <c r="B167" i="30"/>
  <c r="B165" i="30"/>
  <c r="B164" i="30"/>
  <c r="F158" i="30"/>
  <c r="E158" i="30"/>
  <c r="E157" i="30"/>
  <c r="D157" i="30"/>
  <c r="D158" i="30"/>
  <c r="D156" i="30"/>
  <c r="C156" i="30"/>
  <c r="C157" i="30"/>
  <c r="C158" i="30"/>
  <c r="C155" i="30"/>
  <c r="B158" i="30"/>
  <c r="B157" i="30"/>
  <c r="B156" i="30"/>
  <c r="B155" i="30"/>
  <c r="B154" i="30"/>
  <c r="B152" i="30"/>
  <c r="B145" i="30" l="1"/>
  <c r="C145" i="30"/>
  <c r="D145" i="30"/>
  <c r="E145" i="30"/>
  <c r="F145" i="30"/>
  <c r="B146" i="30"/>
  <c r="C146" i="30"/>
  <c r="D146" i="30"/>
  <c r="E146" i="30"/>
  <c r="F146" i="30"/>
  <c r="B147" i="30"/>
  <c r="C147" i="30"/>
  <c r="D147" i="30"/>
  <c r="E147" i="30"/>
  <c r="F147" i="30"/>
  <c r="B148" i="30"/>
  <c r="C148" i="30"/>
  <c r="D148" i="30"/>
  <c r="E148" i="30"/>
  <c r="F148" i="30"/>
  <c r="C144" i="30"/>
  <c r="D144" i="30"/>
  <c r="E144" i="30"/>
  <c r="F144" i="30"/>
  <c r="B144" i="30"/>
  <c r="C72" i="30"/>
  <c r="I56" i="30" s="1"/>
  <c r="D72" i="30"/>
  <c r="J57" i="30" s="1"/>
  <c r="E72" i="30"/>
  <c r="K59" i="30" s="1"/>
  <c r="F72" i="30"/>
  <c r="L61" i="30" s="1"/>
  <c r="B72" i="30"/>
  <c r="H56" i="30" s="1"/>
  <c r="L60" i="30" l="1"/>
  <c r="I62" i="30"/>
  <c r="I58" i="30"/>
  <c r="J70" i="30"/>
  <c r="I60" i="30"/>
  <c r="I59" i="30"/>
  <c r="K66" i="30"/>
  <c r="I57" i="30"/>
  <c r="K58" i="30"/>
  <c r="I63" i="30"/>
  <c r="J64" i="30"/>
  <c r="K70" i="30"/>
  <c r="I61" i="30"/>
  <c r="L63" i="30"/>
  <c r="L56" i="30"/>
  <c r="L59" i="30"/>
  <c r="K65" i="30"/>
  <c r="K57" i="30"/>
  <c r="J63" i="30"/>
  <c r="K56" i="30"/>
  <c r="L58" i="30"/>
  <c r="K64" i="30"/>
  <c r="J62" i="30"/>
  <c r="J56" i="30"/>
  <c r="L57" i="30"/>
  <c r="K63" i="30"/>
  <c r="J69" i="30"/>
  <c r="J61" i="30"/>
  <c r="K62" i="30"/>
  <c r="J68" i="30"/>
  <c r="J60" i="30"/>
  <c r="K69" i="30"/>
  <c r="K61" i="30"/>
  <c r="J67" i="30"/>
  <c r="J59" i="30"/>
  <c r="L62" i="30"/>
  <c r="K68" i="30"/>
  <c r="K60" i="30"/>
  <c r="J66" i="30"/>
  <c r="J58" i="30"/>
  <c r="K67" i="30"/>
  <c r="J65" i="30"/>
  <c r="C73" i="31" l="1"/>
  <c r="I57" i="31" s="1"/>
  <c r="D73" i="31"/>
  <c r="J56" i="31" s="1"/>
  <c r="E73" i="31"/>
  <c r="K57" i="31" s="1"/>
  <c r="F73" i="31"/>
  <c r="L57" i="31" s="1"/>
  <c r="B73" i="31"/>
  <c r="H59" i="31" s="1"/>
  <c r="B61" i="23"/>
  <c r="M17" i="20"/>
  <c r="M16" i="20"/>
  <c r="M15" i="20"/>
  <c r="M3" i="20"/>
  <c r="B42" i="20"/>
  <c r="F16" i="20"/>
  <c r="B16" i="20"/>
  <c r="N59" i="29"/>
  <c r="C70" i="29"/>
  <c r="K57" i="29" s="1"/>
  <c r="D70" i="29"/>
  <c r="L57" i="29" s="1"/>
  <c r="E70" i="29"/>
  <c r="M58" i="29" s="1"/>
  <c r="F70" i="29"/>
  <c r="N63" i="29" s="1"/>
  <c r="G70" i="29"/>
  <c r="O59" i="29" s="1"/>
  <c r="H70" i="29"/>
  <c r="P59" i="29" s="1"/>
  <c r="B70" i="29"/>
  <c r="J63" i="29" s="1"/>
  <c r="L62" i="31" l="1"/>
  <c r="L60" i="31"/>
  <c r="L58" i="31"/>
  <c r="L56" i="31"/>
  <c r="J65" i="31"/>
  <c r="H57" i="31"/>
  <c r="I65" i="31"/>
  <c r="K62" i="31"/>
  <c r="K60" i="31"/>
  <c r="K58" i="31"/>
  <c r="K56" i="31"/>
  <c r="H58" i="31"/>
  <c r="I70" i="31"/>
  <c r="J64" i="31"/>
  <c r="I62" i="31"/>
  <c r="I60" i="31"/>
  <c r="I58" i="31"/>
  <c r="I56" i="31"/>
  <c r="I69" i="31"/>
  <c r="I64" i="31"/>
  <c r="L61" i="31"/>
  <c r="L59" i="31"/>
  <c r="K64" i="31"/>
  <c r="J60" i="31"/>
  <c r="H56" i="31"/>
  <c r="I68" i="31"/>
  <c r="K63" i="31"/>
  <c r="K61" i="31"/>
  <c r="K59" i="31"/>
  <c r="I71" i="31"/>
  <c r="J58" i="31"/>
  <c r="H60" i="31"/>
  <c r="I67" i="31"/>
  <c r="J63" i="31"/>
  <c r="J61" i="31"/>
  <c r="J59" i="31"/>
  <c r="J57" i="31"/>
  <c r="J62" i="31"/>
  <c r="I66" i="31"/>
  <c r="I63" i="31"/>
  <c r="I61" i="31"/>
  <c r="I59" i="31"/>
  <c r="M66" i="29"/>
  <c r="L61" i="29"/>
  <c r="M60" i="29"/>
  <c r="N60" i="29"/>
  <c r="M65" i="29"/>
  <c r="L59" i="29"/>
  <c r="M63" i="29"/>
  <c r="L58" i="29"/>
  <c r="N62" i="29"/>
  <c r="P57" i="29"/>
  <c r="M62" i="29"/>
  <c r="O57" i="29"/>
  <c r="J57" i="29"/>
  <c r="K66" i="29"/>
  <c r="L63" i="29"/>
  <c r="K61" i="29"/>
  <c r="M59" i="29"/>
  <c r="K58" i="29"/>
  <c r="J59" i="29"/>
  <c r="M64" i="29"/>
  <c r="L62" i="29"/>
  <c r="L60" i="29"/>
  <c r="P58" i="29"/>
  <c r="N57" i="29"/>
  <c r="J64" i="29"/>
  <c r="J58" i="29"/>
  <c r="L64" i="29"/>
  <c r="K62" i="29"/>
  <c r="K60" i="29"/>
  <c r="O58" i="29"/>
  <c r="M57" i="29"/>
  <c r="K65" i="29"/>
  <c r="K59" i="29"/>
  <c r="M68" i="29"/>
  <c r="K64" i="29"/>
  <c r="N61" i="29"/>
  <c r="N58" i="29"/>
  <c r="M67" i="29"/>
  <c r="M61" i="29"/>
  <c r="F58" i="27" l="1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3" i="27"/>
  <c r="F74" i="27"/>
  <c r="F75" i="27"/>
  <c r="F76" i="27"/>
  <c r="F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E78" i="27"/>
  <c r="E79" i="27"/>
  <c r="E80" i="27"/>
  <c r="E81" i="27"/>
  <c r="E82" i="27"/>
  <c r="E83" i="27"/>
  <c r="E57" i="27"/>
  <c r="C85" i="27"/>
  <c r="B85" i="27"/>
  <c r="B70" i="23" l="1"/>
  <c r="C64" i="23"/>
  <c r="D64" i="23"/>
  <c r="E64" i="23"/>
  <c r="F64" i="23"/>
  <c r="G64" i="23"/>
  <c r="H64" i="23"/>
  <c r="I64" i="23"/>
  <c r="C65" i="23"/>
  <c r="D65" i="23"/>
  <c r="E65" i="23"/>
  <c r="F65" i="23"/>
  <c r="G65" i="23"/>
  <c r="H65" i="23"/>
  <c r="I65" i="23"/>
  <c r="C66" i="23"/>
  <c r="C71" i="23" s="1"/>
  <c r="D66" i="23"/>
  <c r="D71" i="23" s="1"/>
  <c r="E66" i="23"/>
  <c r="E71" i="23" s="1"/>
  <c r="F66" i="23"/>
  <c r="F71" i="23" s="1"/>
  <c r="G66" i="23"/>
  <c r="G71" i="23" s="1"/>
  <c r="H66" i="23"/>
  <c r="H71" i="23" s="1"/>
  <c r="I66" i="23"/>
  <c r="I71" i="23" s="1"/>
  <c r="B66" i="23"/>
  <c r="B71" i="23" s="1"/>
  <c r="B65" i="23"/>
  <c r="B64" i="23"/>
  <c r="B72" i="23" l="1"/>
  <c r="I72" i="23"/>
  <c r="C72" i="23"/>
  <c r="H72" i="23"/>
  <c r="G72" i="23"/>
  <c r="F72" i="23"/>
  <c r="E72" i="23"/>
  <c r="D72" i="23"/>
  <c r="B68" i="23" l="1"/>
  <c r="I68" i="23"/>
  <c r="G68" i="23"/>
  <c r="E68" i="23"/>
  <c r="C68" i="23"/>
  <c r="F68" i="23"/>
  <c r="H68" i="23"/>
  <c r="D68" i="23"/>
  <c r="M4" i="20" l="1"/>
  <c r="M5" i="20"/>
  <c r="M6" i="20"/>
  <c r="M7" i="20"/>
  <c r="M8" i="20"/>
  <c r="M9" i="20"/>
  <c r="M2" i="20"/>
  <c r="N198" i="18"/>
  <c r="M17" i="18"/>
  <c r="AB90" i="18" l="1"/>
  <c r="U144" i="18"/>
  <c r="AB252" i="18"/>
  <c r="U252" i="18"/>
  <c r="N252" i="18"/>
  <c r="N360" i="18"/>
  <c r="O341" i="18"/>
  <c r="M341" i="18"/>
  <c r="U306" i="18"/>
  <c r="V287" i="18"/>
  <c r="T287" i="18"/>
  <c r="N306" i="18"/>
  <c r="O287" i="18"/>
  <c r="M287" i="18"/>
  <c r="AC233" i="18"/>
  <c r="AA233" i="18"/>
  <c r="V233" i="18"/>
  <c r="T233" i="18"/>
  <c r="O233" i="18"/>
  <c r="M233" i="18"/>
  <c r="AI198" i="18"/>
  <c r="AJ179" i="18"/>
  <c r="AH179" i="18"/>
  <c r="AB198" i="18"/>
  <c r="AC179" i="18"/>
  <c r="AA179" i="18"/>
  <c r="U198" i="18"/>
  <c r="V179" i="18"/>
  <c r="T179" i="18"/>
  <c r="O179" i="18"/>
  <c r="M179" i="18"/>
  <c r="AP144" i="18"/>
  <c r="AQ125" i="18"/>
  <c r="AO125" i="18"/>
  <c r="AI144" i="18"/>
  <c r="AJ125" i="18"/>
  <c r="AH125" i="18"/>
  <c r="AB144" i="18"/>
  <c r="AC125" i="18"/>
  <c r="AA125" i="18"/>
  <c r="V125" i="18"/>
  <c r="T125" i="18"/>
  <c r="N144" i="18"/>
  <c r="O125" i="18"/>
  <c r="M125" i="18"/>
  <c r="AW90" i="18"/>
  <c r="AX71" i="18"/>
  <c r="AV71" i="18"/>
  <c r="AP90" i="18"/>
  <c r="AQ71" i="18"/>
  <c r="AO71" i="18"/>
  <c r="AI90" i="18"/>
  <c r="AJ71" i="18"/>
  <c r="AH71" i="18"/>
  <c r="AC71" i="18"/>
  <c r="AA71" i="18"/>
  <c r="U90" i="18"/>
  <c r="V71" i="18"/>
  <c r="T71" i="18"/>
  <c r="N90" i="18"/>
  <c r="O71" i="18"/>
  <c r="M71" i="18"/>
  <c r="AI36" i="18"/>
  <c r="BD36" i="18" l="1"/>
  <c r="BE17" i="18"/>
  <c r="BC17" i="18"/>
  <c r="AW36" i="18"/>
  <c r="AX17" i="18"/>
  <c r="AV17" i="18"/>
  <c r="AP36" i="18"/>
  <c r="AQ17" i="18"/>
  <c r="AO17" i="18"/>
  <c r="AJ17" i="18"/>
  <c r="AH17" i="18"/>
  <c r="AB36" i="18"/>
  <c r="AC17" i="18"/>
  <c r="AA17" i="18"/>
  <c r="U36" i="18"/>
  <c r="V17" i="18"/>
  <c r="T17" i="18"/>
  <c r="N36" i="18"/>
  <c r="O17" i="18"/>
  <c r="D98" i="14" l="1"/>
  <c r="F98" i="14"/>
  <c r="F99" i="14" s="1"/>
  <c r="F105" i="14" s="1"/>
  <c r="G98" i="14"/>
  <c r="G99" i="14" s="1"/>
  <c r="G105" i="14" s="1"/>
  <c r="H98" i="14"/>
  <c r="H99" i="14" s="1"/>
  <c r="H105" i="14" s="1"/>
  <c r="I98" i="14"/>
  <c r="J98" i="14"/>
  <c r="J99" i="14" s="1"/>
  <c r="J105" i="14" s="1"/>
  <c r="L98" i="14"/>
  <c r="M98" i="14"/>
  <c r="M99" i="14" s="1"/>
  <c r="M105" i="14" s="1"/>
  <c r="N98" i="14"/>
  <c r="O98" i="14"/>
  <c r="O99" i="14" s="1"/>
  <c r="O105" i="14" s="1"/>
  <c r="P98" i="14"/>
  <c r="P99" i="14" s="1"/>
  <c r="P105" i="14" s="1"/>
  <c r="Q98" i="14"/>
  <c r="Q99" i="14" s="1"/>
  <c r="Q105" i="14" s="1"/>
  <c r="R98" i="14"/>
  <c r="R99" i="14" s="1"/>
  <c r="R105" i="14" s="1"/>
  <c r="S98" i="14"/>
  <c r="T98" i="14"/>
  <c r="T99" i="14" s="1"/>
  <c r="T105" i="14" s="1"/>
  <c r="U98" i="14"/>
  <c r="U99" i="14" s="1"/>
  <c r="U105" i="14" s="1"/>
  <c r="V98" i="14"/>
  <c r="W98" i="14"/>
  <c r="W99" i="14" s="1"/>
  <c r="W105" i="14" s="1"/>
  <c r="X98" i="14"/>
  <c r="Y98" i="14"/>
  <c r="Z98" i="14"/>
  <c r="Z99" i="14" s="1"/>
  <c r="Z105" i="14" s="1"/>
  <c r="AA98" i="14"/>
  <c r="AA99" i="14" s="1"/>
  <c r="AA105" i="14" s="1"/>
  <c r="AB98" i="14"/>
  <c r="AD98" i="14"/>
  <c r="AE98" i="14"/>
  <c r="AE99" i="14" s="1"/>
  <c r="AE105" i="14" s="1"/>
  <c r="AG98" i="14"/>
  <c r="AI98" i="14"/>
  <c r="AI99" i="14" s="1"/>
  <c r="AI105" i="14" s="1"/>
  <c r="AJ98" i="14"/>
  <c r="AJ99" i="14" s="1"/>
  <c r="AJ105" i="14" s="1"/>
  <c r="AK98" i="14"/>
  <c r="AK99" i="14" s="1"/>
  <c r="AK105" i="14" s="1"/>
  <c r="AL98" i="14"/>
  <c r="AL99" i="14" s="1"/>
  <c r="AL105" i="14" s="1"/>
  <c r="AN98" i="14"/>
  <c r="AN99" i="14" s="1"/>
  <c r="AN105" i="14" s="1"/>
  <c r="AO98" i="14"/>
  <c r="AO99" i="14" s="1"/>
  <c r="AO105" i="14" s="1"/>
  <c r="AR98" i="14"/>
  <c r="AS98" i="14"/>
  <c r="AS99" i="14" s="1"/>
  <c r="AS105" i="14" s="1"/>
  <c r="AT98" i="14"/>
  <c r="AU98" i="14"/>
  <c r="AU99" i="14" s="1"/>
  <c r="AU105" i="14" s="1"/>
  <c r="AV98" i="14"/>
  <c r="AV99" i="14" s="1"/>
  <c r="AV105" i="14" s="1"/>
  <c r="AW98" i="14"/>
  <c r="AW99" i="14" s="1"/>
  <c r="AW105" i="14" s="1"/>
  <c r="AX98" i="14"/>
  <c r="AX99" i="14" s="1"/>
  <c r="AX105" i="14" s="1"/>
  <c r="AY98" i="14"/>
  <c r="AY99" i="14" s="1"/>
  <c r="AY105" i="14" s="1"/>
  <c r="AZ98" i="14"/>
  <c r="AZ84" i="14"/>
  <c r="AZ85" i="14" s="1"/>
  <c r="AZ91" i="14" s="1"/>
  <c r="AY84" i="14"/>
  <c r="AY85" i="14" s="1"/>
  <c r="AY91" i="14" s="1"/>
  <c r="AX84" i="14"/>
  <c r="AX85" i="14" s="1"/>
  <c r="AX91" i="14" s="1"/>
  <c r="AW84" i="14"/>
  <c r="AW85" i="14" s="1"/>
  <c r="AW91" i="14" s="1"/>
  <c r="AV84" i="14"/>
  <c r="AV85" i="14" s="1"/>
  <c r="AV91" i="14" s="1"/>
  <c r="AU84" i="14"/>
  <c r="AU85" i="14" s="1"/>
  <c r="AU91" i="14" s="1"/>
  <c r="AT84" i="14"/>
  <c r="AT85" i="14" s="1"/>
  <c r="AT91" i="14" s="1"/>
  <c r="AS84" i="14"/>
  <c r="AS85" i="14" s="1"/>
  <c r="AS91" i="14" s="1"/>
  <c r="AR84" i="14"/>
  <c r="AR85" i="14" s="1"/>
  <c r="AR91" i="14" s="1"/>
  <c r="AQ84" i="14"/>
  <c r="AQ85" i="14" s="1"/>
  <c r="AQ91" i="14" s="1"/>
  <c r="AO84" i="14"/>
  <c r="AN84" i="14"/>
  <c r="AN85" i="14" s="1"/>
  <c r="AN91" i="14" s="1"/>
  <c r="AM84" i="14"/>
  <c r="AM85" i="14" s="1"/>
  <c r="AM91" i="14" s="1"/>
  <c r="AL84" i="14"/>
  <c r="AL85" i="14" s="1"/>
  <c r="AL91" i="14" s="1"/>
  <c r="AK84" i="14"/>
  <c r="AK85" i="14" s="1"/>
  <c r="AK91" i="14" s="1"/>
  <c r="AJ84" i="14"/>
  <c r="AJ85" i="14" s="1"/>
  <c r="AJ91" i="14" s="1"/>
  <c r="AI84" i="14"/>
  <c r="AI85" i="14" s="1"/>
  <c r="AI91" i="14" s="1"/>
  <c r="AF84" i="14"/>
  <c r="AE84" i="14"/>
  <c r="AD84" i="14"/>
  <c r="AB84" i="14"/>
  <c r="AB85" i="14" s="1"/>
  <c r="AB91" i="14" s="1"/>
  <c r="AA84" i="14"/>
  <c r="AA85" i="14" s="1"/>
  <c r="AA91" i="14" s="1"/>
  <c r="Z84" i="14"/>
  <c r="Z85" i="14" s="1"/>
  <c r="Z91" i="14" s="1"/>
  <c r="Y84" i="14"/>
  <c r="Y85" i="14" s="1"/>
  <c r="Y91" i="14" s="1"/>
  <c r="X84" i="14"/>
  <c r="W84" i="14"/>
  <c r="W85" i="14" s="1"/>
  <c r="W91" i="14" s="1"/>
  <c r="V84" i="14"/>
  <c r="U84" i="14"/>
  <c r="U85" i="14" s="1"/>
  <c r="U91" i="14" s="1"/>
  <c r="T84" i="14"/>
  <c r="T85" i="14" s="1"/>
  <c r="T91" i="14" s="1"/>
  <c r="S84" i="14"/>
  <c r="R84" i="14"/>
  <c r="R85" i="14" s="1"/>
  <c r="R91" i="14" s="1"/>
  <c r="Q84" i="14"/>
  <c r="Q85" i="14" s="1"/>
  <c r="Q91" i="14" s="1"/>
  <c r="P84" i="14"/>
  <c r="P85" i="14" s="1"/>
  <c r="P91" i="14" s="1"/>
  <c r="O84" i="14"/>
  <c r="O85" i="14" s="1"/>
  <c r="O91" i="14" s="1"/>
  <c r="N84" i="14"/>
  <c r="N85" i="14" s="1"/>
  <c r="N91" i="14" s="1"/>
  <c r="M84" i="14"/>
  <c r="M85" i="14" s="1"/>
  <c r="M91" i="14" s="1"/>
  <c r="K84" i="14"/>
  <c r="K85" i="14" s="1"/>
  <c r="K91" i="14" s="1"/>
  <c r="J84" i="14"/>
  <c r="J85" i="14" s="1"/>
  <c r="J91" i="14" s="1"/>
  <c r="I84" i="14"/>
  <c r="I85" i="14" s="1"/>
  <c r="I91" i="14" s="1"/>
  <c r="G84" i="14"/>
  <c r="G85" i="14" s="1"/>
  <c r="G91" i="14" s="1"/>
  <c r="F84" i="14"/>
  <c r="F85" i="14" s="1"/>
  <c r="F91" i="14" s="1"/>
  <c r="AF85" i="14"/>
  <c r="AF91" i="14" s="1"/>
  <c r="C70" i="14"/>
  <c r="C71" i="14" s="1"/>
  <c r="C77" i="14" s="1"/>
  <c r="E70" i="14"/>
  <c r="E71" i="14" s="1"/>
  <c r="E77" i="14" s="1"/>
  <c r="F70" i="14"/>
  <c r="F71" i="14" s="1"/>
  <c r="F77" i="14" s="1"/>
  <c r="G70" i="14"/>
  <c r="G71" i="14" s="1"/>
  <c r="G77" i="14" s="1"/>
  <c r="H70" i="14"/>
  <c r="I70" i="14"/>
  <c r="I71" i="14" s="1"/>
  <c r="I77" i="14" s="1"/>
  <c r="J70" i="14"/>
  <c r="J71" i="14" s="1"/>
  <c r="J77" i="14" s="1"/>
  <c r="K70" i="14"/>
  <c r="K71" i="14" s="1"/>
  <c r="K77" i="14" s="1"/>
  <c r="M70" i="14"/>
  <c r="M71" i="14" s="1"/>
  <c r="M77" i="14" s="1"/>
  <c r="N70" i="14"/>
  <c r="N71" i="14" s="1"/>
  <c r="N77" i="14" s="1"/>
  <c r="O70" i="14"/>
  <c r="O71" i="14" s="1"/>
  <c r="O77" i="14" s="1"/>
  <c r="P70" i="14"/>
  <c r="P71" i="14" s="1"/>
  <c r="P77" i="14" s="1"/>
  <c r="Q70" i="14"/>
  <c r="Q71" i="14" s="1"/>
  <c r="Q77" i="14" s="1"/>
  <c r="R70" i="14"/>
  <c r="R71" i="14" s="1"/>
  <c r="R77" i="14" s="1"/>
  <c r="S70" i="14"/>
  <c r="T70" i="14"/>
  <c r="T71" i="14" s="1"/>
  <c r="T77" i="14" s="1"/>
  <c r="U70" i="14"/>
  <c r="U71" i="14" s="1"/>
  <c r="U77" i="14" s="1"/>
  <c r="V70" i="14"/>
  <c r="W70" i="14"/>
  <c r="W71" i="14" s="1"/>
  <c r="W77" i="14" s="1"/>
  <c r="X70" i="14"/>
  <c r="X71" i="14" s="1"/>
  <c r="X77" i="14" s="1"/>
  <c r="Y70" i="14"/>
  <c r="Y71" i="14" s="1"/>
  <c r="Y77" i="14" s="1"/>
  <c r="Z70" i="14"/>
  <c r="Z71" i="14" s="1"/>
  <c r="Z77" i="14" s="1"/>
  <c r="AA70" i="14"/>
  <c r="AA71" i="14" s="1"/>
  <c r="AA77" i="14" s="1"/>
  <c r="AB70" i="14"/>
  <c r="AB71" i="14" s="1"/>
  <c r="AB77" i="14" s="1"/>
  <c r="AE70" i="14"/>
  <c r="AE71" i="14" s="1"/>
  <c r="AE77" i="14" s="1"/>
  <c r="AI70" i="14"/>
  <c r="AI71" i="14" s="1"/>
  <c r="AI77" i="14" s="1"/>
  <c r="AJ70" i="14"/>
  <c r="AJ71" i="14" s="1"/>
  <c r="AJ77" i="14" s="1"/>
  <c r="AK70" i="14"/>
  <c r="AK71" i="14" s="1"/>
  <c r="AK77" i="14" s="1"/>
  <c r="AL70" i="14"/>
  <c r="AL71" i="14" s="1"/>
  <c r="AL77" i="14" s="1"/>
  <c r="AM70" i="14"/>
  <c r="AM71" i="14" s="1"/>
  <c r="AM77" i="14" s="1"/>
  <c r="AN70" i="14"/>
  <c r="AN71" i="14" s="1"/>
  <c r="AN77" i="14" s="1"/>
  <c r="AO70" i="14"/>
  <c r="AQ70" i="14"/>
  <c r="AR70" i="14"/>
  <c r="AR71" i="14" s="1"/>
  <c r="AR77" i="14" s="1"/>
  <c r="AS70" i="14"/>
  <c r="AS71" i="14" s="1"/>
  <c r="AS77" i="14" s="1"/>
  <c r="AT70" i="14"/>
  <c r="AT71" i="14" s="1"/>
  <c r="AT77" i="14" s="1"/>
  <c r="AU70" i="14"/>
  <c r="AU71" i="14" s="1"/>
  <c r="AU77" i="14" s="1"/>
  <c r="AV70" i="14"/>
  <c r="AV71" i="14" s="1"/>
  <c r="AV77" i="14" s="1"/>
  <c r="AW70" i="14"/>
  <c r="AW71" i="14" s="1"/>
  <c r="AW77" i="14" s="1"/>
  <c r="AX70" i="14"/>
  <c r="AX71" i="14" s="1"/>
  <c r="AX77" i="14" s="1"/>
  <c r="AY70" i="14"/>
  <c r="AY71" i="14" s="1"/>
  <c r="AY77" i="14" s="1"/>
  <c r="AZ70" i="14"/>
  <c r="AZ71" i="14" s="1"/>
  <c r="AZ77" i="14" s="1"/>
  <c r="AO57" i="14"/>
  <c r="AO58" i="14" s="1"/>
  <c r="AO64" i="14" s="1"/>
  <c r="C57" i="14"/>
  <c r="C58" i="14" s="1"/>
  <c r="C64" i="14" s="1"/>
  <c r="E57" i="14"/>
  <c r="E58" i="14" s="1"/>
  <c r="E64" i="14" s="1"/>
  <c r="F57" i="14"/>
  <c r="F58" i="14" s="1"/>
  <c r="F64" i="14" s="1"/>
  <c r="G57" i="14"/>
  <c r="G58" i="14" s="1"/>
  <c r="G64" i="14" s="1"/>
  <c r="H57" i="14"/>
  <c r="H58" i="14" s="1"/>
  <c r="H64" i="14" s="1"/>
  <c r="I57" i="14"/>
  <c r="I58" i="14" s="1"/>
  <c r="I64" i="14" s="1"/>
  <c r="J57" i="14"/>
  <c r="J58" i="14" s="1"/>
  <c r="J64" i="14" s="1"/>
  <c r="K57" i="14"/>
  <c r="K58" i="14" s="1"/>
  <c r="K64" i="14" s="1"/>
  <c r="L57" i="14"/>
  <c r="L58" i="14" s="1"/>
  <c r="L64" i="14" s="1"/>
  <c r="N57" i="14"/>
  <c r="N58" i="14" s="1"/>
  <c r="N64" i="14" s="1"/>
  <c r="O57" i="14"/>
  <c r="O58" i="14" s="1"/>
  <c r="O64" i="14" s="1"/>
  <c r="P57" i="14"/>
  <c r="P58" i="14" s="1"/>
  <c r="P64" i="14" s="1"/>
  <c r="Q57" i="14"/>
  <c r="Q58" i="14" s="1"/>
  <c r="Q64" i="14" s="1"/>
  <c r="R57" i="14"/>
  <c r="R58" i="14" s="1"/>
  <c r="R64" i="14" s="1"/>
  <c r="S57" i="14"/>
  <c r="T57" i="14"/>
  <c r="T58" i="14" s="1"/>
  <c r="T64" i="14" s="1"/>
  <c r="U57" i="14"/>
  <c r="U58" i="14" s="1"/>
  <c r="U64" i="14" s="1"/>
  <c r="V57" i="14"/>
  <c r="V58" i="14" s="1"/>
  <c r="V64" i="14" s="1"/>
  <c r="W57" i="14"/>
  <c r="W58" i="14" s="1"/>
  <c r="W64" i="14" s="1"/>
  <c r="X57" i="14"/>
  <c r="X58" i="14" s="1"/>
  <c r="X64" i="14" s="1"/>
  <c r="Y57" i="14"/>
  <c r="Y58" i="14" s="1"/>
  <c r="Y64" i="14" s="1"/>
  <c r="Z57" i="14"/>
  <c r="Z58" i="14" s="1"/>
  <c r="Z64" i="14" s="1"/>
  <c r="AA57" i="14"/>
  <c r="AA58" i="14" s="1"/>
  <c r="AA64" i="14" s="1"/>
  <c r="AB57" i="14"/>
  <c r="AB58" i="14" s="1"/>
  <c r="AB64" i="14" s="1"/>
  <c r="AD57" i="14"/>
  <c r="AD58" i="14" s="1"/>
  <c r="AD64" i="14" s="1"/>
  <c r="AE57" i="14"/>
  <c r="AE58" i="14" s="1"/>
  <c r="AE64" i="14" s="1"/>
  <c r="AF57" i="14"/>
  <c r="AF58" i="14" s="1"/>
  <c r="AF64" i="14" s="1"/>
  <c r="AI57" i="14"/>
  <c r="AI58" i="14" s="1"/>
  <c r="AI64" i="14" s="1"/>
  <c r="AJ57" i="14"/>
  <c r="AJ58" i="14" s="1"/>
  <c r="AJ64" i="14" s="1"/>
  <c r="AK57" i="14"/>
  <c r="AK58" i="14" s="1"/>
  <c r="AK64" i="14" s="1"/>
  <c r="AL57" i="14"/>
  <c r="AM57" i="14"/>
  <c r="AM58" i="14" s="1"/>
  <c r="AM64" i="14" s="1"/>
  <c r="AN57" i="14"/>
  <c r="AN58" i="14" s="1"/>
  <c r="AN64" i="14" s="1"/>
  <c r="AP57" i="14"/>
  <c r="AP58" i="14" s="1"/>
  <c r="AP64" i="14" s="1"/>
  <c r="AR57" i="14"/>
  <c r="AR58" i="14" s="1"/>
  <c r="AR64" i="14" s="1"/>
  <c r="AS57" i="14"/>
  <c r="AS58" i="14" s="1"/>
  <c r="AS64" i="14" s="1"/>
  <c r="AT57" i="14"/>
  <c r="AU57" i="14"/>
  <c r="AU58" i="14" s="1"/>
  <c r="AU64" i="14" s="1"/>
  <c r="AV57" i="14"/>
  <c r="AW57" i="14"/>
  <c r="AW58" i="14" s="1"/>
  <c r="AW64" i="14" s="1"/>
  <c r="AX57" i="14"/>
  <c r="AX58" i="14" s="1"/>
  <c r="AX64" i="14" s="1"/>
  <c r="AY57" i="14"/>
  <c r="AY58" i="14" s="1"/>
  <c r="AY64" i="14" s="1"/>
  <c r="AZ57" i="14"/>
  <c r="AZ58" i="14" s="1"/>
  <c r="AZ64" i="14" s="1"/>
  <c r="C44" i="14"/>
  <c r="C45" i="14" s="1"/>
  <c r="C51" i="14" s="1"/>
  <c r="F44" i="14"/>
  <c r="F45" i="14" s="1"/>
  <c r="F51" i="14" s="1"/>
  <c r="G44" i="14"/>
  <c r="G45" i="14" s="1"/>
  <c r="G51" i="14" s="1"/>
  <c r="I44" i="14"/>
  <c r="I45" i="14" s="1"/>
  <c r="I51" i="14" s="1"/>
  <c r="J44" i="14"/>
  <c r="J45" i="14" s="1"/>
  <c r="J51" i="14" s="1"/>
  <c r="M44" i="14"/>
  <c r="M45" i="14" s="1"/>
  <c r="M51" i="14" s="1"/>
  <c r="N44" i="14"/>
  <c r="N45" i="14" s="1"/>
  <c r="N51" i="14" s="1"/>
  <c r="O44" i="14"/>
  <c r="O45" i="14" s="1"/>
  <c r="O51" i="14" s="1"/>
  <c r="Q44" i="14"/>
  <c r="Q45" i="14" s="1"/>
  <c r="Q51" i="14" s="1"/>
  <c r="R44" i="14"/>
  <c r="R45" i="14" s="1"/>
  <c r="R51" i="14" s="1"/>
  <c r="S44" i="14"/>
  <c r="T44" i="14"/>
  <c r="T45" i="14" s="1"/>
  <c r="T51" i="14" s="1"/>
  <c r="U44" i="14"/>
  <c r="U45" i="14" s="1"/>
  <c r="U51" i="14" s="1"/>
  <c r="W44" i="14"/>
  <c r="W45" i="14" s="1"/>
  <c r="W51" i="14" s="1"/>
  <c r="X44" i="14"/>
  <c r="Y44" i="14"/>
  <c r="Y45" i="14" s="1"/>
  <c r="Y51" i="14" s="1"/>
  <c r="Z44" i="14"/>
  <c r="Z45" i="14" s="1"/>
  <c r="Z51" i="14" s="1"/>
  <c r="AA44" i="14"/>
  <c r="AA45" i="14" s="1"/>
  <c r="AA51" i="14" s="1"/>
  <c r="AB44" i="14"/>
  <c r="AB45" i="14" s="1"/>
  <c r="AB51" i="14" s="1"/>
  <c r="AE44" i="14"/>
  <c r="AE45" i="14" s="1"/>
  <c r="AE51" i="14" s="1"/>
  <c r="AF44" i="14"/>
  <c r="AF45" i="14" s="1"/>
  <c r="AF51" i="14" s="1"/>
  <c r="AG44" i="14"/>
  <c r="AI44" i="14"/>
  <c r="AI45" i="14" s="1"/>
  <c r="AI51" i="14" s="1"/>
  <c r="AK44" i="14"/>
  <c r="AK45" i="14" s="1"/>
  <c r="AK51" i="14" s="1"/>
  <c r="AL44" i="14"/>
  <c r="AL45" i="14" s="1"/>
  <c r="AL51" i="14" s="1"/>
  <c r="AN44" i="14"/>
  <c r="AN45" i="14" s="1"/>
  <c r="AN51" i="14" s="1"/>
  <c r="AQ44" i="14"/>
  <c r="AQ45" i="14" s="1"/>
  <c r="AQ51" i="14" s="1"/>
  <c r="AR44" i="14"/>
  <c r="AR45" i="14" s="1"/>
  <c r="AR51" i="14" s="1"/>
  <c r="AS44" i="14"/>
  <c r="AS45" i="14" s="1"/>
  <c r="AS51" i="14" s="1"/>
  <c r="AT44" i="14"/>
  <c r="AT45" i="14" s="1"/>
  <c r="AT51" i="14" s="1"/>
  <c r="AU44" i="14"/>
  <c r="AU45" i="14" s="1"/>
  <c r="AU51" i="14" s="1"/>
  <c r="AW44" i="14"/>
  <c r="AW45" i="14" s="1"/>
  <c r="AW51" i="14" s="1"/>
  <c r="AX44" i="14"/>
  <c r="AX45" i="14" s="1"/>
  <c r="AX51" i="14" s="1"/>
  <c r="AY44" i="14"/>
  <c r="AY45" i="14" s="1"/>
  <c r="AY51" i="14" s="1"/>
  <c r="AZ44" i="14"/>
  <c r="AZ45" i="14" s="1"/>
  <c r="AZ51" i="14" s="1"/>
  <c r="C31" i="14"/>
  <c r="C32" i="14" s="1"/>
  <c r="C38" i="14" s="1"/>
  <c r="E31" i="14"/>
  <c r="E32" i="14" s="1"/>
  <c r="E38" i="14" s="1"/>
  <c r="F31" i="14"/>
  <c r="F32" i="14" s="1"/>
  <c r="F38" i="14" s="1"/>
  <c r="G31" i="14"/>
  <c r="G32" i="14" s="1"/>
  <c r="G38" i="14" s="1"/>
  <c r="H31" i="14"/>
  <c r="I31" i="14"/>
  <c r="I32" i="14" s="1"/>
  <c r="J31" i="14"/>
  <c r="J32" i="14" s="1"/>
  <c r="J38" i="14" s="1"/>
  <c r="K31" i="14"/>
  <c r="K32" i="14" s="1"/>
  <c r="K38" i="14" s="1"/>
  <c r="M31" i="14"/>
  <c r="M32" i="14" s="1"/>
  <c r="M38" i="14" s="1"/>
  <c r="N31" i="14"/>
  <c r="N32" i="14" s="1"/>
  <c r="N38" i="14" s="1"/>
  <c r="O31" i="14"/>
  <c r="O32" i="14" s="1"/>
  <c r="O38" i="14" s="1"/>
  <c r="P31" i="14"/>
  <c r="P32" i="14" s="1"/>
  <c r="P38" i="14" s="1"/>
  <c r="Q31" i="14"/>
  <c r="Q32" i="14" s="1"/>
  <c r="Q38" i="14" s="1"/>
  <c r="R31" i="14"/>
  <c r="R32" i="14" s="1"/>
  <c r="R38" i="14" s="1"/>
  <c r="S31" i="14"/>
  <c r="T31" i="14"/>
  <c r="T32" i="14" s="1"/>
  <c r="T38" i="14" s="1"/>
  <c r="U31" i="14"/>
  <c r="U32" i="14" s="1"/>
  <c r="U38" i="14" s="1"/>
  <c r="V31" i="14"/>
  <c r="V32" i="14" s="1"/>
  <c r="V38" i="14" s="1"/>
  <c r="W31" i="14"/>
  <c r="W32" i="14" s="1"/>
  <c r="W38" i="14" s="1"/>
  <c r="X31" i="14"/>
  <c r="X32" i="14" s="1"/>
  <c r="X38" i="14" s="1"/>
  <c r="Y31" i="14"/>
  <c r="Y32" i="14" s="1"/>
  <c r="Y38" i="14" s="1"/>
  <c r="Z31" i="14"/>
  <c r="Z32" i="14" s="1"/>
  <c r="Z38" i="14" s="1"/>
  <c r="AA31" i="14"/>
  <c r="AA32" i="14" s="1"/>
  <c r="AA38" i="14" s="1"/>
  <c r="AB31" i="14"/>
  <c r="AB32" i="14" s="1"/>
  <c r="AB38" i="14" s="1"/>
  <c r="AD31" i="14"/>
  <c r="AD32" i="14" s="1"/>
  <c r="AD38" i="14" s="1"/>
  <c r="AE31" i="14"/>
  <c r="AE32" i="14" s="1"/>
  <c r="AE38" i="14" s="1"/>
  <c r="AF31" i="14"/>
  <c r="AF32" i="14" s="1"/>
  <c r="AF38" i="14" s="1"/>
  <c r="AI31" i="14"/>
  <c r="AI32" i="14" s="1"/>
  <c r="AI38" i="14" s="1"/>
  <c r="AJ31" i="14"/>
  <c r="AJ32" i="14" s="1"/>
  <c r="AJ38" i="14" s="1"/>
  <c r="AK31" i="14"/>
  <c r="AK32" i="14" s="1"/>
  <c r="AK38" i="14" s="1"/>
  <c r="AL31" i="14"/>
  <c r="AN31" i="14"/>
  <c r="AN32" i="14" s="1"/>
  <c r="AO31" i="14"/>
  <c r="AR31" i="14"/>
  <c r="AR32" i="14" s="1"/>
  <c r="AR38" i="14" s="1"/>
  <c r="AS31" i="14"/>
  <c r="AS32" i="14" s="1"/>
  <c r="AS38" i="14" s="1"/>
  <c r="AT31" i="14"/>
  <c r="AT32" i="14" s="1"/>
  <c r="AT38" i="14" s="1"/>
  <c r="AU31" i="14"/>
  <c r="AU32" i="14" s="1"/>
  <c r="AU38" i="14" s="1"/>
  <c r="AV31" i="14"/>
  <c r="AV32" i="14" s="1"/>
  <c r="AW31" i="14"/>
  <c r="AW32" i="14" s="1"/>
  <c r="AX31" i="14"/>
  <c r="AX32" i="14" s="1"/>
  <c r="AX38" i="14" s="1"/>
  <c r="AY31" i="14"/>
  <c r="AY32" i="14" s="1"/>
  <c r="AY38" i="14" s="1"/>
  <c r="AZ31" i="14"/>
  <c r="AZ32" i="14" s="1"/>
  <c r="AZ38" i="14" s="1"/>
  <c r="C18" i="14"/>
  <c r="C19" i="14" s="1"/>
  <c r="C25" i="14" s="1"/>
  <c r="D18" i="14"/>
  <c r="D19" i="14" s="1"/>
  <c r="D25" i="14" s="1"/>
  <c r="F18" i="14"/>
  <c r="F19" i="14" s="1"/>
  <c r="F25" i="14" s="1"/>
  <c r="G18" i="14"/>
  <c r="G19" i="14" s="1"/>
  <c r="G25" i="14" s="1"/>
  <c r="H18" i="14"/>
  <c r="H19" i="14" s="1"/>
  <c r="H25" i="14" s="1"/>
  <c r="I18" i="14"/>
  <c r="I19" i="14" s="1"/>
  <c r="I25" i="14" s="1"/>
  <c r="J18" i="14"/>
  <c r="J19" i="14" s="1"/>
  <c r="J25" i="14" s="1"/>
  <c r="L18" i="14"/>
  <c r="L19" i="14" s="1"/>
  <c r="L25" i="14" s="1"/>
  <c r="M18" i="14"/>
  <c r="M19" i="14" s="1"/>
  <c r="M25" i="14" s="1"/>
  <c r="N18" i="14"/>
  <c r="N19" i="14" s="1"/>
  <c r="N25" i="14" s="1"/>
  <c r="O18" i="14"/>
  <c r="O19" i="14" s="1"/>
  <c r="O25" i="14" s="1"/>
  <c r="P18" i="14"/>
  <c r="P19" i="14" s="1"/>
  <c r="P25" i="14" s="1"/>
  <c r="Q18" i="14"/>
  <c r="Q19" i="14" s="1"/>
  <c r="Q25" i="14" s="1"/>
  <c r="R18" i="14"/>
  <c r="R19" i="14" s="1"/>
  <c r="R25" i="14" s="1"/>
  <c r="S18" i="14"/>
  <c r="T18" i="14"/>
  <c r="T19" i="14" s="1"/>
  <c r="T25" i="14" s="1"/>
  <c r="U18" i="14"/>
  <c r="U19" i="14" s="1"/>
  <c r="U25" i="14" s="1"/>
  <c r="V18" i="14"/>
  <c r="V19" i="14" s="1"/>
  <c r="V25" i="14" s="1"/>
  <c r="W18" i="14"/>
  <c r="W19" i="14" s="1"/>
  <c r="W25" i="14" s="1"/>
  <c r="X18" i="14"/>
  <c r="X19" i="14" s="1"/>
  <c r="X25" i="14" s="1"/>
  <c r="Y18" i="14"/>
  <c r="Y19" i="14" s="1"/>
  <c r="Y25" i="14" s="1"/>
  <c r="Z18" i="14"/>
  <c r="Z19" i="14" s="1"/>
  <c r="Z25" i="14" s="1"/>
  <c r="AA18" i="14"/>
  <c r="AA19" i="14" s="1"/>
  <c r="AA25" i="14" s="1"/>
  <c r="AB18" i="14"/>
  <c r="AB19" i="14" s="1"/>
  <c r="AB25" i="14" s="1"/>
  <c r="AE18" i="14"/>
  <c r="AE19" i="14" s="1"/>
  <c r="AE25" i="14" s="1"/>
  <c r="AI18" i="14"/>
  <c r="AI19" i="14" s="1"/>
  <c r="AI25" i="14" s="1"/>
  <c r="AJ18" i="14"/>
  <c r="AJ19" i="14" s="1"/>
  <c r="AJ25" i="14" s="1"/>
  <c r="AK18" i="14"/>
  <c r="AK19" i="14" s="1"/>
  <c r="AK25" i="14" s="1"/>
  <c r="AL18" i="14"/>
  <c r="AM18" i="14"/>
  <c r="AM19" i="14" s="1"/>
  <c r="AM25" i="14" s="1"/>
  <c r="AN18" i="14"/>
  <c r="AN19" i="14" s="1"/>
  <c r="AN25" i="14" s="1"/>
  <c r="AO18" i="14"/>
  <c r="AP18" i="14"/>
  <c r="AP19" i="14" s="1"/>
  <c r="AP25" i="14" s="1"/>
  <c r="AQ18" i="14"/>
  <c r="AQ19" i="14" s="1"/>
  <c r="AQ25" i="14" s="1"/>
  <c r="AR18" i="14"/>
  <c r="AR19" i="14" s="1"/>
  <c r="AR25" i="14" s="1"/>
  <c r="AS18" i="14"/>
  <c r="AS19" i="14" s="1"/>
  <c r="AS25" i="14" s="1"/>
  <c r="AT18" i="14"/>
  <c r="AT19" i="14" s="1"/>
  <c r="AT25" i="14" s="1"/>
  <c r="AU18" i="14"/>
  <c r="AU19" i="14" s="1"/>
  <c r="AU25" i="14" s="1"/>
  <c r="AV18" i="14"/>
  <c r="AV19" i="14" s="1"/>
  <c r="AV25" i="14" s="1"/>
  <c r="AW18" i="14"/>
  <c r="AW19" i="14" s="1"/>
  <c r="AW25" i="14" s="1"/>
  <c r="AX18" i="14"/>
  <c r="AX19" i="14" s="1"/>
  <c r="AX25" i="14" s="1"/>
  <c r="AY18" i="14"/>
  <c r="AY19" i="14" s="1"/>
  <c r="AY25" i="14" s="1"/>
  <c r="AZ18" i="14"/>
  <c r="AZ19" i="14" s="1"/>
  <c r="AZ25" i="14" s="1"/>
  <c r="C115" i="14"/>
  <c r="C111" i="14"/>
  <c r="AZ99" i="14"/>
  <c r="AZ105" i="14" s="1"/>
  <c r="AT99" i="14"/>
  <c r="AT105" i="14" s="1"/>
  <c r="AR99" i="14"/>
  <c r="AR105" i="14" s="1"/>
  <c r="AB99" i="14"/>
  <c r="AB105" i="14" s="1"/>
  <c r="Y99" i="14"/>
  <c r="Y105" i="14" s="1"/>
  <c r="X99" i="14"/>
  <c r="X105" i="14" s="1"/>
  <c r="N99" i="14"/>
  <c r="N105" i="14" s="1"/>
  <c r="L99" i="14"/>
  <c r="L105" i="14" s="1"/>
  <c r="I99" i="14"/>
  <c r="I105" i="14" s="1"/>
  <c r="D99" i="14"/>
  <c r="D105" i="14" s="1"/>
  <c r="B98" i="14"/>
  <c r="B99" i="14" s="1"/>
  <c r="AE85" i="14"/>
  <c r="AE91" i="14" s="1"/>
  <c r="B84" i="14"/>
  <c r="B85" i="14" s="1"/>
  <c r="AQ71" i="14"/>
  <c r="AQ77" i="14" s="1"/>
  <c r="B70" i="14"/>
  <c r="B71" i="14" s="1"/>
  <c r="B77" i="14" s="1"/>
  <c r="AV58" i="14"/>
  <c r="AV64" i="14" s="1"/>
  <c r="AT58" i="14"/>
  <c r="AT64" i="14" s="1"/>
  <c r="B57" i="14"/>
  <c r="B58" i="14" s="1"/>
  <c r="B64" i="14" s="1"/>
  <c r="B44" i="14"/>
  <c r="B45" i="14" s="1"/>
  <c r="B51" i="14" s="1"/>
  <c r="B31" i="14"/>
  <c r="B32" i="14" s="1"/>
  <c r="B18" i="14"/>
  <c r="B19" i="14" s="1"/>
  <c r="B25" i="14" s="1"/>
  <c r="AZ5" i="14"/>
  <c r="AZ6" i="14" s="1"/>
  <c r="AZ12" i="14" s="1"/>
  <c r="AY5" i="14"/>
  <c r="AY6" i="14" s="1"/>
  <c r="AY12" i="14" s="1"/>
  <c r="AX5" i="14"/>
  <c r="AX6" i="14" s="1"/>
  <c r="AX12" i="14" s="1"/>
  <c r="AW5" i="14"/>
  <c r="AW6" i="14" s="1"/>
  <c r="AW12" i="14" s="1"/>
  <c r="AV5" i="14"/>
  <c r="AV6" i="14" s="1"/>
  <c r="AV12" i="14" s="1"/>
  <c r="AU5" i="14"/>
  <c r="AU6" i="14" s="1"/>
  <c r="AU12" i="14" s="1"/>
  <c r="AT5" i="14"/>
  <c r="AT6" i="14" s="1"/>
  <c r="AT12" i="14" s="1"/>
  <c r="AS5" i="14"/>
  <c r="AS6" i="14" s="1"/>
  <c r="AS12" i="14" s="1"/>
  <c r="AR5" i="14"/>
  <c r="AR6" i="14" s="1"/>
  <c r="AR12" i="14" s="1"/>
  <c r="AQ5" i="14"/>
  <c r="AQ6" i="14" s="1"/>
  <c r="AQ12" i="14" s="1"/>
  <c r="AP5" i="14"/>
  <c r="AP6" i="14" s="1"/>
  <c r="AP12" i="14" s="1"/>
  <c r="AO5" i="14"/>
  <c r="AO6" i="14" s="1"/>
  <c r="AO12" i="14" s="1"/>
  <c r="AN5" i="14"/>
  <c r="AN6" i="14" s="1"/>
  <c r="AN12" i="14" s="1"/>
  <c r="AM5" i="14"/>
  <c r="AM6" i="14" s="1"/>
  <c r="AM12" i="14" s="1"/>
  <c r="AL5" i="14"/>
  <c r="AK5" i="14"/>
  <c r="AK6" i="14" s="1"/>
  <c r="AK12" i="14" s="1"/>
  <c r="AJ5" i="14"/>
  <c r="AJ6" i="14" s="1"/>
  <c r="AJ12" i="14" s="1"/>
  <c r="AI5" i="14"/>
  <c r="AI6" i="14" s="1"/>
  <c r="AI12" i="14" s="1"/>
  <c r="AF5" i="14"/>
  <c r="AF6" i="14" s="1"/>
  <c r="AF12" i="14" s="1"/>
  <c r="AE5" i="14"/>
  <c r="AE6" i="14" s="1"/>
  <c r="AE12" i="14" s="1"/>
  <c r="AB5" i="14"/>
  <c r="AB6" i="14" s="1"/>
  <c r="AB12" i="14" s="1"/>
  <c r="AA5" i="14"/>
  <c r="AA6" i="14" s="1"/>
  <c r="AA12" i="14" s="1"/>
  <c r="Z5" i="14"/>
  <c r="Z6" i="14" s="1"/>
  <c r="Z12" i="14" s="1"/>
  <c r="Y5" i="14"/>
  <c r="Y6" i="14" s="1"/>
  <c r="Y12" i="14" s="1"/>
  <c r="X5" i="14"/>
  <c r="X6" i="14" s="1"/>
  <c r="X12" i="14" s="1"/>
  <c r="W5" i="14"/>
  <c r="W6" i="14" s="1"/>
  <c r="W12" i="14" s="1"/>
  <c r="V5" i="14"/>
  <c r="V6" i="14" s="1"/>
  <c r="V12" i="14" s="1"/>
  <c r="U5" i="14"/>
  <c r="U6" i="14" s="1"/>
  <c r="U12" i="14" s="1"/>
  <c r="T5" i="14"/>
  <c r="S5" i="14"/>
  <c r="R5" i="14"/>
  <c r="R6" i="14" s="1"/>
  <c r="R12" i="14" s="1"/>
  <c r="Q5" i="14"/>
  <c r="Q6" i="14" s="1"/>
  <c r="Q12" i="14" s="1"/>
  <c r="P5" i="14"/>
  <c r="P6" i="14" s="1"/>
  <c r="P12" i="14" s="1"/>
  <c r="O5" i="14"/>
  <c r="O6" i="14" s="1"/>
  <c r="O12" i="14" s="1"/>
  <c r="N5" i="14"/>
  <c r="N6" i="14" s="1"/>
  <c r="N12" i="14" s="1"/>
  <c r="M5" i="14"/>
  <c r="M6" i="14" s="1"/>
  <c r="M12" i="14" s="1"/>
  <c r="L5" i="14"/>
  <c r="L6" i="14" s="1"/>
  <c r="L12" i="14" s="1"/>
  <c r="K5" i="14"/>
  <c r="K6" i="14" s="1"/>
  <c r="K12" i="14" s="1"/>
  <c r="J5" i="14"/>
  <c r="J6" i="14" s="1"/>
  <c r="J12" i="14" s="1"/>
  <c r="I5" i="14"/>
  <c r="I6" i="14" s="1"/>
  <c r="I12" i="14" s="1"/>
  <c r="H5" i="14"/>
  <c r="H6" i="14" s="1"/>
  <c r="H12" i="14" s="1"/>
  <c r="G5" i="14"/>
  <c r="G6" i="14" s="1"/>
  <c r="G12" i="14" s="1"/>
  <c r="F5" i="14"/>
  <c r="F6" i="14" s="1"/>
  <c r="F12" i="14" s="1"/>
  <c r="E5" i="14"/>
  <c r="E6" i="14" s="1"/>
  <c r="E12" i="14" s="1"/>
  <c r="D5" i="14"/>
  <c r="D6" i="14" s="1"/>
  <c r="D12" i="14" s="1"/>
  <c r="C5" i="14"/>
  <c r="C6" i="14" s="1"/>
  <c r="C12" i="14" s="1"/>
  <c r="B5" i="14"/>
  <c r="B6" i="14" s="1"/>
  <c r="B12" i="14" s="1"/>
  <c r="B102" i="14" l="1"/>
  <c r="B105" i="14"/>
  <c r="T6" i="14"/>
  <c r="B9" i="14" s="1"/>
  <c r="B106" i="14"/>
  <c r="B100" i="14"/>
  <c r="AG103" i="14" s="1"/>
  <c r="B86" i="14"/>
  <c r="B91" i="14"/>
  <c r="B92" i="14" s="1"/>
  <c r="B88" i="14"/>
  <c r="B78" i="14"/>
  <c r="B72" i="14"/>
  <c r="B74" i="14"/>
  <c r="B65" i="14"/>
  <c r="B61" i="14"/>
  <c r="B59" i="14"/>
  <c r="B52" i="14"/>
  <c r="B48" i="14"/>
  <c r="B46" i="14"/>
  <c r="AN38" i="14"/>
  <c r="B38" i="14"/>
  <c r="B33" i="14"/>
  <c r="AW38" i="14"/>
  <c r="I38" i="14"/>
  <c r="B7" i="14"/>
  <c r="AV38" i="14"/>
  <c r="B22" i="14"/>
  <c r="B35" i="14"/>
  <c r="B26" i="14"/>
  <c r="B20" i="14"/>
  <c r="AI36" i="14" l="1"/>
  <c r="T12" i="14"/>
  <c r="B13" i="14" s="1"/>
  <c r="AK89" i="14"/>
  <c r="Y89" i="14"/>
  <c r="H103" i="14"/>
  <c r="P103" i="14"/>
  <c r="X103" i="14"/>
  <c r="AF103" i="14"/>
  <c r="AN103" i="14"/>
  <c r="AV103" i="14"/>
  <c r="I103" i="14"/>
  <c r="Q103" i="14"/>
  <c r="Y103" i="14"/>
  <c r="AO103" i="14"/>
  <c r="AW103" i="14"/>
  <c r="J103" i="14"/>
  <c r="R103" i="14"/>
  <c r="Z103" i="14"/>
  <c r="AH103" i="14"/>
  <c r="AP103" i="14"/>
  <c r="AX103" i="14"/>
  <c r="C103" i="14"/>
  <c r="K103" i="14"/>
  <c r="S103" i="14"/>
  <c r="AA103" i="14"/>
  <c r="AI103" i="14"/>
  <c r="AQ103" i="14"/>
  <c r="AY103" i="14"/>
  <c r="D103" i="14"/>
  <c r="L103" i="14"/>
  <c r="T103" i="14"/>
  <c r="AB103" i="14"/>
  <c r="AJ103" i="14"/>
  <c r="AR103" i="14"/>
  <c r="AZ103" i="14"/>
  <c r="E103" i="14"/>
  <c r="M103" i="14"/>
  <c r="U103" i="14"/>
  <c r="AC103" i="14"/>
  <c r="AK103" i="14"/>
  <c r="AS103" i="14"/>
  <c r="F103" i="14"/>
  <c r="N103" i="14"/>
  <c r="V103" i="14"/>
  <c r="AD103" i="14"/>
  <c r="AL103" i="14"/>
  <c r="AT103" i="14"/>
  <c r="G103" i="14"/>
  <c r="O103" i="14"/>
  <c r="W103" i="14"/>
  <c r="AE103" i="14"/>
  <c r="AM103" i="14"/>
  <c r="AU103" i="14"/>
  <c r="B103" i="14"/>
  <c r="O89" i="14"/>
  <c r="AE89" i="14"/>
  <c r="AC89" i="14"/>
  <c r="S89" i="14"/>
  <c r="AT89" i="14"/>
  <c r="C89" i="14"/>
  <c r="AN89" i="14"/>
  <c r="AI89" i="14"/>
  <c r="M89" i="14"/>
  <c r="AG89" i="14"/>
  <c r="E75" i="14"/>
  <c r="AP89" i="14"/>
  <c r="K89" i="14"/>
  <c r="G89" i="14"/>
  <c r="R89" i="14"/>
  <c r="U89" i="14"/>
  <c r="AS89" i="14"/>
  <c r="Z89" i="14"/>
  <c r="F89" i="14"/>
  <c r="AL89" i="14"/>
  <c r="X89" i="14"/>
  <c r="E89" i="14"/>
  <c r="AV89" i="14"/>
  <c r="W89" i="14"/>
  <c r="B89" i="14"/>
  <c r="Q89" i="14"/>
  <c r="AX89" i="14"/>
  <c r="P89" i="14"/>
  <c r="AJ89" i="14"/>
  <c r="AM89" i="14"/>
  <c r="AU89" i="14"/>
  <c r="AR89" i="14"/>
  <c r="AH89" i="14"/>
  <c r="H89" i="14"/>
  <c r="L89" i="14"/>
  <c r="AB89" i="14"/>
  <c r="AA89" i="14"/>
  <c r="AY89" i="14"/>
  <c r="AZ89" i="14"/>
  <c r="J89" i="14"/>
  <c r="AD89" i="14"/>
  <c r="D89" i="14"/>
  <c r="T89" i="14"/>
  <c r="I89" i="14"/>
  <c r="N89" i="14"/>
  <c r="AW89" i="14"/>
  <c r="AO89" i="14"/>
  <c r="V89" i="14"/>
  <c r="AQ89" i="14"/>
  <c r="AF89" i="14"/>
  <c r="S75" i="14"/>
  <c r="B75" i="14"/>
  <c r="AY75" i="14"/>
  <c r="T75" i="14"/>
  <c r="AS75" i="14"/>
  <c r="AB75" i="14"/>
  <c r="AT75" i="14"/>
  <c r="C75" i="14"/>
  <c r="AO75" i="14"/>
  <c r="AM75" i="14"/>
  <c r="AT62" i="14"/>
  <c r="Y75" i="14"/>
  <c r="AN75" i="14"/>
  <c r="G75" i="14"/>
  <c r="AE75" i="14"/>
  <c r="N75" i="14"/>
  <c r="AQ75" i="14"/>
  <c r="O75" i="14"/>
  <c r="B62" i="14"/>
  <c r="I75" i="14"/>
  <c r="V75" i="14"/>
  <c r="F75" i="14"/>
  <c r="R75" i="14"/>
  <c r="D75" i="14"/>
  <c r="L75" i="14"/>
  <c r="Z75" i="14"/>
  <c r="AC75" i="14"/>
  <c r="AD75" i="14"/>
  <c r="X75" i="14"/>
  <c r="AF75" i="14"/>
  <c r="AV75" i="14"/>
  <c r="AP75" i="14"/>
  <c r="Q75" i="14"/>
  <c r="AG75" i="14"/>
  <c r="AW75" i="14"/>
  <c r="AH75" i="14"/>
  <c r="J75" i="14"/>
  <c r="AX75" i="14"/>
  <c r="H75" i="14"/>
  <c r="AI75" i="14"/>
  <c r="AJ75" i="14"/>
  <c r="AA75" i="14"/>
  <c r="AK75" i="14"/>
  <c r="P75" i="14"/>
  <c r="AR75" i="14"/>
  <c r="AU75" i="14"/>
  <c r="AL75" i="14"/>
  <c r="K75" i="14"/>
  <c r="U75" i="14"/>
  <c r="AZ75" i="14"/>
  <c r="W75" i="14"/>
  <c r="M75" i="14"/>
  <c r="N62" i="14"/>
  <c r="U62" i="14"/>
  <c r="R62" i="14"/>
  <c r="J62" i="14"/>
  <c r="Y62" i="14"/>
  <c r="AR62" i="14"/>
  <c r="AG62" i="14"/>
  <c r="P62" i="14"/>
  <c r="AH62" i="14"/>
  <c r="AV62" i="14"/>
  <c r="AQ62" i="14"/>
  <c r="AN62" i="14"/>
  <c r="D62" i="14"/>
  <c r="H62" i="14"/>
  <c r="M62" i="14"/>
  <c r="AC62" i="14"/>
  <c r="X62" i="14"/>
  <c r="G62" i="14"/>
  <c r="AF62" i="14"/>
  <c r="C62" i="14"/>
  <c r="E62" i="14"/>
  <c r="Z62" i="14"/>
  <c r="AZ62" i="14"/>
  <c r="L62" i="14"/>
  <c r="AO62" i="14"/>
  <c r="T62" i="14"/>
  <c r="AX62" i="14"/>
  <c r="AE62" i="14"/>
  <c r="AL62" i="14"/>
  <c r="I62" i="14"/>
  <c r="AW62" i="14"/>
  <c r="AB62" i="14"/>
  <c r="AP62" i="14"/>
  <c r="AM62" i="14"/>
  <c r="AI62" i="14"/>
  <c r="AD62" i="14"/>
  <c r="S62" i="14"/>
  <c r="AR49" i="14"/>
  <c r="O62" i="14"/>
  <c r="Q62" i="14"/>
  <c r="AY62" i="14"/>
  <c r="F62" i="14"/>
  <c r="AS62" i="14"/>
  <c r="V62" i="14"/>
  <c r="AU62" i="14"/>
  <c r="K62" i="14"/>
  <c r="AK62" i="14"/>
  <c r="AA62" i="14"/>
  <c r="W62" i="14"/>
  <c r="AJ62" i="14"/>
  <c r="B10" i="14"/>
  <c r="Q49" i="14"/>
  <c r="AS49" i="14"/>
  <c r="AL49" i="14"/>
  <c r="T49" i="14"/>
  <c r="U49" i="14"/>
  <c r="AF49" i="14"/>
  <c r="AQ49" i="14"/>
  <c r="AU49" i="14"/>
  <c r="N49" i="14"/>
  <c r="W49" i="14"/>
  <c r="AA49" i="14"/>
  <c r="B49" i="14"/>
  <c r="S49" i="14"/>
  <c r="C49" i="14"/>
  <c r="I49" i="14"/>
  <c r="AK49" i="14"/>
  <c r="V36" i="14"/>
  <c r="O49" i="14"/>
  <c r="AE49" i="14"/>
  <c r="AZ49" i="14"/>
  <c r="AW49" i="14"/>
  <c r="AB49" i="14"/>
  <c r="M49" i="14"/>
  <c r="AG49" i="14"/>
  <c r="AT49" i="14"/>
  <c r="Y49" i="14"/>
  <c r="G49" i="14"/>
  <c r="X49" i="14"/>
  <c r="K49" i="14"/>
  <c r="Z49" i="14"/>
  <c r="D49" i="14"/>
  <c r="L49" i="14"/>
  <c r="AJ49" i="14"/>
  <c r="AH49" i="14"/>
  <c r="E49" i="14"/>
  <c r="AC49" i="14"/>
  <c r="R49" i="14"/>
  <c r="V49" i="14"/>
  <c r="AD49" i="14"/>
  <c r="AX49" i="14"/>
  <c r="AM49" i="14"/>
  <c r="H49" i="14"/>
  <c r="P49" i="14"/>
  <c r="AV49" i="14"/>
  <c r="AP49" i="14"/>
  <c r="AO49" i="14"/>
  <c r="J49" i="14"/>
  <c r="AN49" i="14"/>
  <c r="AY49" i="14"/>
  <c r="AI49" i="14"/>
  <c r="F49" i="14"/>
  <c r="AM36" i="14"/>
  <c r="C36" i="14"/>
  <c r="AQ36" i="14"/>
  <c r="W36" i="14"/>
  <c r="AY36" i="14"/>
  <c r="AE36" i="14"/>
  <c r="Z36" i="14"/>
  <c r="AZ36" i="14"/>
  <c r="AV36" i="14"/>
  <c r="AH36" i="14"/>
  <c r="E36" i="14"/>
  <c r="AP36" i="14"/>
  <c r="F36" i="14"/>
  <c r="AR36" i="14"/>
  <c r="N36" i="14"/>
  <c r="Q36" i="14"/>
  <c r="J36" i="14"/>
  <c r="AG36" i="14"/>
  <c r="H36" i="14"/>
  <c r="B39" i="14"/>
  <c r="AX36" i="14"/>
  <c r="D36" i="14"/>
  <c r="M36" i="14"/>
  <c r="AD36" i="14"/>
  <c r="AU36" i="14"/>
  <c r="AW36" i="14"/>
  <c r="L36" i="14"/>
  <c r="U36" i="14"/>
  <c r="AL36" i="14"/>
  <c r="X36" i="14"/>
  <c r="AN36" i="14"/>
  <c r="K36" i="14"/>
  <c r="T36" i="14"/>
  <c r="AC36" i="14"/>
  <c r="AT36" i="14"/>
  <c r="P36" i="14"/>
  <c r="Y36" i="14"/>
  <c r="AO36" i="14"/>
  <c r="S36" i="14"/>
  <c r="AB36" i="14"/>
  <c r="AK36" i="14"/>
  <c r="G36" i="14"/>
  <c r="R36" i="14"/>
  <c r="AA36" i="14"/>
  <c r="AJ36" i="14"/>
  <c r="AS36" i="14"/>
  <c r="O36" i="14"/>
  <c r="I36" i="14"/>
  <c r="AF36" i="14"/>
  <c r="B36" i="14"/>
  <c r="AS23" i="14"/>
  <c r="J23" i="14"/>
  <c r="X23" i="14"/>
  <c r="Y23" i="14"/>
  <c r="AB23" i="14"/>
  <c r="O23" i="14"/>
  <c r="AJ23" i="14"/>
  <c r="AK23" i="14"/>
  <c r="W23" i="14"/>
  <c r="K23" i="14"/>
  <c r="R23" i="14"/>
  <c r="E23" i="14"/>
  <c r="AD23" i="14"/>
  <c r="Z23" i="14"/>
  <c r="AX23" i="14"/>
  <c r="AF23" i="14"/>
  <c r="AN23" i="14"/>
  <c r="AV23" i="14"/>
  <c r="AP23" i="14"/>
  <c r="AG23" i="14"/>
  <c r="AH23" i="14"/>
  <c r="C23" i="14"/>
  <c r="D23" i="14"/>
  <c r="AR23" i="14"/>
  <c r="M23" i="14"/>
  <c r="N23" i="14"/>
  <c r="AI23" i="14"/>
  <c r="AZ23" i="14"/>
  <c r="S23" i="14"/>
  <c r="F23" i="14"/>
  <c r="U23" i="14"/>
  <c r="V23" i="14"/>
  <c r="AQ23" i="14"/>
  <c r="AU23" i="14"/>
  <c r="I23" i="14"/>
  <c r="AC23" i="14"/>
  <c r="AE23" i="14"/>
  <c r="AY23" i="14"/>
  <c r="L23" i="14"/>
  <c r="AL23" i="14"/>
  <c r="AO23" i="14"/>
  <c r="AM23" i="14"/>
  <c r="G23" i="14"/>
  <c r="H23" i="14"/>
  <c r="AT23" i="14"/>
  <c r="B23" i="14"/>
  <c r="AW23" i="14"/>
  <c r="T23" i="14"/>
  <c r="P23" i="14"/>
  <c r="Q23" i="14"/>
  <c r="AA23" i="14"/>
  <c r="AL10" i="14"/>
  <c r="S10" i="14"/>
  <c r="U10" i="14"/>
  <c r="AC10" i="14"/>
  <c r="AK10" i="14"/>
  <c r="AS10" i="14"/>
  <c r="C10" i="14"/>
  <c r="K10" i="14"/>
  <c r="V10" i="14"/>
  <c r="AD10" i="14"/>
  <c r="AT10" i="14"/>
  <c r="D10" i="14"/>
  <c r="L10" i="14"/>
  <c r="T10" i="14"/>
  <c r="W10" i="14"/>
  <c r="AE10" i="14"/>
  <c r="AM10" i="14"/>
  <c r="AU10" i="14"/>
  <c r="E10" i="14"/>
  <c r="M10" i="14"/>
  <c r="X10" i="14"/>
  <c r="AF10" i="14"/>
  <c r="AN10" i="14"/>
  <c r="AV10" i="14"/>
  <c r="F10" i="14"/>
  <c r="N10" i="14"/>
  <c r="Y10" i="14"/>
  <c r="AG10" i="14"/>
  <c r="AO10" i="14"/>
  <c r="AW10" i="14"/>
  <c r="G10" i="14"/>
  <c r="O10" i="14"/>
  <c r="AR10" i="14"/>
  <c r="J10" i="14"/>
  <c r="Z10" i="14"/>
  <c r="AH10" i="14"/>
  <c r="AP10" i="14"/>
  <c r="AX10" i="14"/>
  <c r="H10" i="14"/>
  <c r="P10" i="14"/>
  <c r="AJ10" i="14"/>
  <c r="R10" i="14"/>
  <c r="AA10" i="14"/>
  <c r="AI10" i="14"/>
  <c r="AQ10" i="14"/>
  <c r="AY10" i="14"/>
  <c r="I10" i="14"/>
  <c r="Q10" i="14"/>
  <c r="AB10" i="14"/>
  <c r="AZ10" i="14"/>
  <c r="AR53" i="1" l="1"/>
</calcChain>
</file>

<file path=xl/sharedStrings.xml><?xml version="1.0" encoding="utf-8"?>
<sst xmlns="http://schemas.openxmlformats.org/spreadsheetml/2006/main" count="2964" uniqueCount="353">
  <si>
    <t>Jaký význam pro Vás má autonomie na pracovišti?</t>
  </si>
  <si>
    <t>Nakolik organizace naplňuje Vaši autonomii?</t>
  </si>
  <si>
    <t>O kolik by se měl zvýšit Váš plat, abyste se své výchozí autonomie v práci vzdal?</t>
  </si>
  <si>
    <t>O kolik byste byli ochotní snížit Váš plat, abyste ze své autonomie stávající získal autonomii úplnou (100%)?</t>
  </si>
  <si>
    <t>Jaký význam pro Vás má soudržnost na pracovišti?</t>
  </si>
  <si>
    <t xml:space="preserve">Jak se projevuje soudržnost na Vašem pracovišti? </t>
  </si>
  <si>
    <t>Nakolik je naplněná Vaše soudržnost v organizaci?</t>
  </si>
  <si>
    <t>O kolik by se měl zvýšit Váš plat, abyste se své výchozí soudržnosti v práci vzdal?</t>
  </si>
  <si>
    <t>O kolik byste byli ochotní snížit Váš plat, abyste ze své soudržnosti stávající získal soudržnost úplnou (100%)?</t>
  </si>
  <si>
    <t xml:space="preserve">Jaký význam pro Vás má důvěra na pracovišti? </t>
  </si>
  <si>
    <t xml:space="preserve">Jak se projevuje důvěra na Vašem pracovišti? </t>
  </si>
  <si>
    <t>Nakolik je naplněná Vaše důvěra v organizaci?</t>
  </si>
  <si>
    <t>O kolik by se měl zvýšit Váš plat, abyste se své výchozí důvěry v práci vzdal?</t>
  </si>
  <si>
    <t>O kolik byste byli ochotní snížit Váš plat, abyste ze své důvěry stávající získal důvěru úplnou (100%)?</t>
  </si>
  <si>
    <t xml:space="preserve">Jaký význam pro Vás má pracovní tlak na pracovišti? </t>
  </si>
  <si>
    <t xml:space="preserve">Jak vedení zabraňuje pracovnímu tlaku na Vašem pracovišti? </t>
  </si>
  <si>
    <t>Nakolik se projevuje Váš pracovní tlak v organizaci?</t>
  </si>
  <si>
    <t>O kolik byste byli ochotní snížit Váš plat, abyste se svého výchozího pracovní tlaku vzdal?</t>
  </si>
  <si>
    <t>O kolik by se měl zvýšit Váš plat, aby se z Vašeho pracovního tlaku stávajícího stal pracovní tlak silný (100%)?</t>
  </si>
  <si>
    <t xml:space="preserve">Jaký význam pro Vás má podpora na pracovišti? </t>
  </si>
  <si>
    <t xml:space="preserve">Jak se projevuje podpora na Vašem pracovišti? </t>
  </si>
  <si>
    <t>Nakolik je naplněná podpora ve Vaší organizaci?</t>
  </si>
  <si>
    <t>O kolik by se měl zvýšit Váš plat, abyste se své výchozí podpory v práci vzdal?</t>
  </si>
  <si>
    <t>O kolik byste byli ochotní snížit Váš plat, abyste ze své podpory stávající získal podporu úplnou (100%)?</t>
  </si>
  <si>
    <t xml:space="preserve">Jaký význam pro Vás má uznání na pracovišti? </t>
  </si>
  <si>
    <t>Jak se projevuje uznání na Vašem pracovišti?</t>
  </si>
  <si>
    <t>Nakolik je naplněné Vaše uznání v organizaci?</t>
  </si>
  <si>
    <t>O kolik by se měl zvýšit Váš plat, abyste se svého výchozího uznání v práci vzdal?</t>
  </si>
  <si>
    <t>O kolik byste byli ochotní snížit Váš plat, abyste ze svého uznání stávajícího získal uznání úplné (100%)?</t>
  </si>
  <si>
    <t xml:space="preserve">Jaký význam pro Vás má spravedlnost na pracovišti? </t>
  </si>
  <si>
    <t xml:space="preserve">Jak se projevuje spravedlnost na Vašem pracovišti? </t>
  </si>
  <si>
    <t>Nakolik je naplněná Vaše spravedlnost v organizaci?</t>
  </si>
  <si>
    <t>O kolik by se měl zvýšit Váš plat, abyste se své výchozí spravedlnosti v práci vzdal?</t>
  </si>
  <si>
    <t>O kolik byste byli ochotní snížit Váš plat, abyste ze své spravedlnosti stávající získal spravedlnost úplnou (100%)?</t>
  </si>
  <si>
    <t xml:space="preserve">Jaký význam pro Vás má inovace na pracovišti? </t>
  </si>
  <si>
    <t xml:space="preserve">Jak vedení podporuje inovaci na Vašem pracovišti? </t>
  </si>
  <si>
    <t>Nakolik je naplněná Vaše inovace v organizaci?</t>
  </si>
  <si>
    <t>O kolik by se měl zvýšit Váš plat, abyste se své výchozí inovace v práci vzdal?</t>
  </si>
  <si>
    <t>O kolik byste byli ochotní snížit Váš plat, abyste ze své inovace stávající získal inovaci silnou (100%)?</t>
  </si>
  <si>
    <t>Jaké je Vaše pohlaví?</t>
  </si>
  <si>
    <t>Do jaké věkové kategorie spadáte?</t>
  </si>
  <si>
    <t>Jaké je Vaše nejvyšší dosažené vzdělání?</t>
  </si>
  <si>
    <t>Jaká je výše Vaší měsíčné hrubé mzdy?</t>
  </si>
  <si>
    <t>Lidé si navzájem pomáhají, Lidé se spolu vycházejí</t>
  </si>
  <si>
    <t>Vedení neutajuje nezbytné informace, Vedení je otevřeno, podporuje komunikaci a umí naslouchat</t>
  </si>
  <si>
    <t>Vedení stanovuje rozumné cíle, Vedení umožňuje čerpání "sick days"</t>
  </si>
  <si>
    <t>Vedení podporuje zaměstnance v jejich rozhodnutích, Vedení se zajímá a pečuje o své zaměstnance</t>
  </si>
  <si>
    <t>Pochvala („poplácání po zádech“), Komunikace je věcná a s respektem</t>
  </si>
  <si>
    <t>Organizace dodržuje své závazky, Vedení není zaujaté a nikomu nestraní, Vedení má integritu (dodržuje své sliby)</t>
  </si>
  <si>
    <t>Vedení umožnuje vylepšovat stávající metody a postupy, Vedení povzbuzuje ke kreativitě, podporuje nápady.</t>
  </si>
  <si>
    <t>muž</t>
  </si>
  <si>
    <t>do 25</t>
  </si>
  <si>
    <t>vysokoškolské bakalářské</t>
  </si>
  <si>
    <t>10 000</t>
  </si>
  <si>
    <t>Jinak</t>
  </si>
  <si>
    <t>Neprojevuje se</t>
  </si>
  <si>
    <t>Nezabraňuje</t>
  </si>
  <si>
    <t>O</t>
  </si>
  <si>
    <t>Vedení povzbuzuje ke kreativitě, podporuje nápady.</t>
  </si>
  <si>
    <t>žena</t>
  </si>
  <si>
    <t>nad 56</t>
  </si>
  <si>
    <t>středoškolské s maturitou</t>
  </si>
  <si>
    <t>Lidé si navzájem pomáhají, Lidé se zajímají jeden o druhého</t>
  </si>
  <si>
    <t>Vedení je otevřeno, podporuje komunikaci a umí naslouchat, Citlivé osobní záležitostí vedení udržuje v soukromí</t>
  </si>
  <si>
    <t>Vedení stanovuje rozumné cíle, Vedení se snaží udržovat pracoviště uvolněné</t>
  </si>
  <si>
    <t>Vedení podporuje zaměstnance v jejich rozhodnutích, Vedení se zajímá a pečuje o své zaměstnance, Vedení umožňuje zaměstnancům se poučit ze svých chyb</t>
  </si>
  <si>
    <t>Organizace dodržuje své závazky, Vedení není zaujaté a nikomu nestraní</t>
  </si>
  <si>
    <t>26 - 35</t>
  </si>
  <si>
    <t>Vedení neutajuje nezbytné informace</t>
  </si>
  <si>
    <t>Vedení umožňuje zaměstnancům se poučit ze svých chyb</t>
  </si>
  <si>
    <t>Organizace dodržuje své závazky</t>
  </si>
  <si>
    <t>Nepodporuje</t>
  </si>
  <si>
    <t>Lidé si navzájem pomáhají, Lidé se spolu vycházejí, Lidé se zajímají jeden o druhého, Jinak</t>
  </si>
  <si>
    <t>Vedení stanovuje rozumné cíle, Vedení umožňuje čerpání "sick days", Vedení se snaží udržovat pracoviště uvolněné, Jinak</t>
  </si>
  <si>
    <t>Pochvala („poplácání po zádech“), Komunikace je věcná a s respektem, Jinak</t>
  </si>
  <si>
    <t>Organizace dodržuje své závazky, Vedení není zaujaté a nikomu nestraní, Vedení má integritu (dodržuje své sliby), Jinak</t>
  </si>
  <si>
    <t>Vedení umožnuje vylepšovat stávající metody a postupy, Vedení umožnuje podstoupit riziko v nových oblastech, Jinak</t>
  </si>
  <si>
    <t>vysokoškolské magisterské</t>
  </si>
  <si>
    <t>Lidé si navzájem pomáhají, Lidé se zajímají jeden o druhého, Jinak</t>
  </si>
  <si>
    <t>Citlivé osobní záležitostí vedení udržuje v soukromí, Jinak</t>
  </si>
  <si>
    <t>Vedení stanovuje rozumné cíle, Jinak</t>
  </si>
  <si>
    <t>Vedení umožňuje zaměstnancům se poučit ze svých chyb, Jinak</t>
  </si>
  <si>
    <t>Komunikace je věcná a s respektem, Jinak</t>
  </si>
  <si>
    <t>Organizace dodržuje své závazky, Jinak</t>
  </si>
  <si>
    <t>Vedení umožnuje vylepšovat stávající metody a postupy</t>
  </si>
  <si>
    <t>-</t>
  </si>
  <si>
    <t>Citlivé osobní záležitostí vedení udržuje v soukromí</t>
  </si>
  <si>
    <t>Vedení se zajímá a pečuje o své zaměstnance, Vedení umožňuje zaměstnancům se poučit ze svých chyb</t>
  </si>
  <si>
    <t>Vedení umožnuje podstoupit riziko v nových oblastech</t>
  </si>
  <si>
    <t>Lidé se spolu vycházejí, Lidé se zajímají jeden o druhého</t>
  </si>
  <si>
    <t>Vedení umožňuje čerpání "sick days", Jinak</t>
  </si>
  <si>
    <t>Vedení neutajuje nezbytné informace, Vedení je otevřeno, podporuje komunikaci a umí naslouchat, Citlivé osobní záležitostí vedení udržuje v soukromí, Jinak</t>
  </si>
  <si>
    <t>Vedení podporuje zaměstnance v jejich rozhodnutích, Vedení se zajímá a pečuje o své zaměstnance, Vedení umožňuje zaměstnancům se poučit ze svých chyb, Jinak</t>
  </si>
  <si>
    <t>Pochvala („poplácání po zádech“), Komunikace je věcná a s respektem, Vedení chválí zaměstnance mezi ostatními a používá jako příklad, Jinak</t>
  </si>
  <si>
    <t>Vedení umožnuje vylepšovat stávající metody a postupy, Vedení umožnuje podstoupit riziko v nových oblastech</t>
  </si>
  <si>
    <t>36 - 45</t>
  </si>
  <si>
    <t>Vedení je otevřeno, podporuje komunikaci a umí naslouchat</t>
  </si>
  <si>
    <t>Vedení podporuje zaměstnance v jejich rozhodnutích, Jinak</t>
  </si>
  <si>
    <t>Pochvala („poplácání po zádech“), Jinak</t>
  </si>
  <si>
    <t>Lidé si navzájem pomáhají, Lidé se spolu vycházejí, Lidé se zajímají jeden o druhého</t>
  </si>
  <si>
    <t>Vedení neutajuje nezbytné informace, Citlivé osobní záležitostí vedení udržuje v soukromí</t>
  </si>
  <si>
    <t>Vedení umožnuje vylepšovat stávající metody a postupy, Vedení umožnuje podstoupit riziko v nových oblastech, Vedení povzbuzuje ke kreativitě, podporuje nápady.</t>
  </si>
  <si>
    <t>středoškolské bez maturity</t>
  </si>
  <si>
    <t>Lidé se zajímají jeden o druhého, Jinak</t>
  </si>
  <si>
    <t>Vedení neutajuje nezbytné informace, Jinak</t>
  </si>
  <si>
    <t>Vedení podporuje zaměstnance v jejich rozhodnutích</t>
  </si>
  <si>
    <t>46 - 55</t>
  </si>
  <si>
    <t>Lidé se spolu vycházejí, Lidé se zajímají jeden o druhého, Jinak</t>
  </si>
  <si>
    <t>Organizace dodržuje své závazky, Vedení má integritu (dodržuje své sliby), Jinak</t>
  </si>
  <si>
    <t>Lidé se spolu vycházejí</t>
  </si>
  <si>
    <t>Vedení se zajímá a pečuje o své zaměstnance</t>
  </si>
  <si>
    <t>Komunikace je věcná a s respektem, Vedení chválí zaměstnance mezi ostatními a používá jako příklad, Jinak</t>
  </si>
  <si>
    <t>Vedení umožnuje vylepšovat stávající metody a postupy, Vedení umožnuje podstoupit riziko v nových oblastech, Vedení povzbuzuje ke kreativitě, podporuje nápady., Jinak</t>
  </si>
  <si>
    <t>Organizace dodržuje své závazky, Vedení má integritu (dodržuje své sliby)</t>
  </si>
  <si>
    <t>Vedení neutajuje nezbytné informace, Vedení je otevřeno, podporuje komunikaci a umí naslouchat, Citlivé osobní záležitostí vedení udržuje v soukromí</t>
  </si>
  <si>
    <t>5 000</t>
  </si>
  <si>
    <t>3 000</t>
  </si>
  <si>
    <t>Vedení umožňuje čerpání "sick days"</t>
  </si>
  <si>
    <t>15 000</t>
  </si>
  <si>
    <t>Vedení podporuje zaměstnance v jejich rozhodnutích, Vedení umožňuje zaměstnancům se poučit ze svých chyb, Jinak</t>
  </si>
  <si>
    <t>7 000</t>
  </si>
  <si>
    <t>8 000</t>
  </si>
  <si>
    <t>2 000</t>
  </si>
  <si>
    <t>6 000</t>
  </si>
  <si>
    <t>Pochvala („poplácání po zádech“)</t>
  </si>
  <si>
    <t>Lidé si navzájem pomáhají</t>
  </si>
  <si>
    <t>Vedení stanovuje rozumné cíle</t>
  </si>
  <si>
    <t>Pochvala („poplácání po zádech“), Komunikace je věcná a s respektem, Vedení chválí zaměstnance mezi ostatními a používá jako příklad</t>
  </si>
  <si>
    <t>Vedení není zaujaté a nikomu nestraní, Vedení má integritu (dodržuje své sliby)</t>
  </si>
  <si>
    <t>Vedení stanovuje rozumné cíle, Vedení se snaží udržovat pracoviště uvolněné, Jinak</t>
  </si>
  <si>
    <t>Vedení chválí zaměstnance mezi ostatními a používá jako příklad, Jinak</t>
  </si>
  <si>
    <t>Komunikace je věcná a s respektem</t>
  </si>
  <si>
    <t>Lidé si navzájem pomáhají, Lidé se spolu vycházejí, Jinak</t>
  </si>
  <si>
    <t>Vedení neutajuje nezbytné informace, Vedení je otevřeno, podporuje komunikaci a umí naslouchat, Jinak</t>
  </si>
  <si>
    <t>Vedení umožnuje vylepšovat stávající metody a postupy, Jinak</t>
  </si>
  <si>
    <t>Vedení se snaží udržovat pracoviště uvolněné, Jinak</t>
  </si>
  <si>
    <t>Vedení umožňuje čerpání "sick days", Vedení se snaží udržovat pracoviště uvolněné</t>
  </si>
  <si>
    <t>Vedení umožnuje podstoupit riziko v nových oblastech, Vedení povzbuzuje ke kreativitě, podporuje nápady.</t>
  </si>
  <si>
    <t>nekonečno</t>
  </si>
  <si>
    <t>nevím</t>
  </si>
  <si>
    <t>vysokoškolské doktorské</t>
  </si>
  <si>
    <t>Vedení stanovuje rozumné cíle, Vedení umožňuje čerpání "sick days", Vedení se snaží udržovat pracoviště uvolněné</t>
  </si>
  <si>
    <t>Infinity</t>
  </si>
  <si>
    <t>100 tis.</t>
  </si>
  <si>
    <t>Nevím, co je úplná soudržnost</t>
  </si>
  <si>
    <t>Nevím, co značí plná důvěra</t>
  </si>
  <si>
    <t>Vedení se snaží udržovat pracoviště uvolněné</t>
  </si>
  <si>
    <t>200 tis.</t>
  </si>
  <si>
    <t>Nevím, co značí úplná podpora</t>
  </si>
  <si>
    <t>Nevím, co značí úplné uznání</t>
  </si>
  <si>
    <t>Nevím, co značí úplná spravedlnost</t>
  </si>
  <si>
    <t>Inovace by mela byt z podstaty opatrna, tedy 0</t>
  </si>
  <si>
    <t>Komunikace je věcná a s respektem, Vedení chválí zaměstnance mezi ostatními a používá jako příklad</t>
  </si>
  <si>
    <t>Vedení umožnuje vylepšovat stávající metody a postupy, Vedení povzbuzuje ke kreativitě, podporuje nápady., Jinak</t>
  </si>
  <si>
    <t>∞(musí-li být konečné, 100 000Kč)</t>
  </si>
  <si>
    <t>20 000Kč</t>
  </si>
  <si>
    <t>5000Kč</t>
  </si>
  <si>
    <t>40 000Kč</t>
  </si>
  <si>
    <t>0 Kč</t>
  </si>
  <si>
    <t>35 000 Kč</t>
  </si>
  <si>
    <t>10 000Kč</t>
  </si>
  <si>
    <t>30 000Kč</t>
  </si>
  <si>
    <t>5 000Kč</t>
  </si>
  <si>
    <t>25 000Kč</t>
  </si>
  <si>
    <t>Pochvala („poplácání po zádech“), Vedení chválí zaměstnance mezi ostatními a používá jako příklad, Jinak</t>
  </si>
  <si>
    <t>nelze vyčíslit</t>
  </si>
  <si>
    <t>20 000</t>
  </si>
  <si>
    <t>7 500</t>
  </si>
  <si>
    <t>2 500</t>
  </si>
  <si>
    <t>1 000</t>
  </si>
  <si>
    <t>Vedení podporuje zaměstnance v jejich rozhodnutích, Vedení umožňuje zaměstnancům se poučit ze svých chyb</t>
  </si>
  <si>
    <t>Lidé si navzájem pomáhají, Jinak</t>
  </si>
  <si>
    <t>Vedení umožňuje čerpání "sick days", Vedení se snaží udržovat pracoviště uvolněné, Jinak</t>
  </si>
  <si>
    <t>Vedení se zajímá a pečuje o své zaměstnance, Vedení umožňuje zaměstnancům se poučit ze svých chyb, Jinak</t>
  </si>
  <si>
    <t>Respondent</t>
  </si>
  <si>
    <t>Autonomie</t>
  </si>
  <si>
    <t>Soudržnost</t>
  </si>
  <si>
    <t>Z n na 0</t>
  </si>
  <si>
    <t>Z n na 5</t>
  </si>
  <si>
    <t>Důvěra</t>
  </si>
  <si>
    <t>Pracovní tlak</t>
  </si>
  <si>
    <t>Podpora</t>
  </si>
  <si>
    <t>Uznání</t>
  </si>
  <si>
    <t>Spravedlnost</t>
  </si>
  <si>
    <t>Inovace</t>
  </si>
  <si>
    <t>FILTRY</t>
  </si>
  <si>
    <t>Pohlaví</t>
  </si>
  <si>
    <t>Věk</t>
  </si>
  <si>
    <t>Vzdělání</t>
  </si>
  <si>
    <t>Mzda</t>
  </si>
  <si>
    <t>avg</t>
  </si>
  <si>
    <t>zaokrouh</t>
  </si>
  <si>
    <t>Cena obyčejna</t>
  </si>
  <si>
    <t>Cena norm platem</t>
  </si>
  <si>
    <t>not rel</t>
  </si>
  <si>
    <t>Cena Soudržnost</t>
  </si>
  <si>
    <t>Cena Autonomie</t>
  </si>
  <si>
    <t>Cena        Pracovní tlak</t>
  </si>
  <si>
    <t>Cena      Důvěra</t>
  </si>
  <si>
    <t>Cena      Podpora</t>
  </si>
  <si>
    <t>Cena      Uznání</t>
  </si>
  <si>
    <t>Cena  Spravedlnost</t>
  </si>
  <si>
    <t>Cena      Inovace</t>
  </si>
  <si>
    <t>Dvouvýběrový t-test s nerovností rozptylů</t>
  </si>
  <si>
    <t>Stř. hodnota</t>
  </si>
  <si>
    <t>Rozptyl</t>
  </si>
  <si>
    <t>Pozorování</t>
  </si>
  <si>
    <t>Hyp. rozdíl stř. hodnot</t>
  </si>
  <si>
    <t>Rozdíl</t>
  </si>
  <si>
    <t>t Stat</t>
  </si>
  <si>
    <t>P(T&lt;=t) (1)</t>
  </si>
  <si>
    <t>t krit (1)</t>
  </si>
  <si>
    <t>P(T&lt;=t) (2)</t>
  </si>
  <si>
    <t>t krit (2)</t>
  </si>
  <si>
    <t>Dvouvýběrový F-test pro rozptyl</t>
  </si>
  <si>
    <t>F</t>
  </si>
  <si>
    <t>P(F&lt;=f) (1)</t>
  </si>
  <si>
    <t>F krit (1)</t>
  </si>
  <si>
    <t>alfa</t>
  </si>
  <si>
    <t>p &lt; alfa</t>
  </si>
  <si>
    <t>p &gt;= alfa</t>
  </si>
  <si>
    <t>shodné</t>
  </si>
  <si>
    <t>neshodné</t>
  </si>
  <si>
    <t>&gt;</t>
  </si>
  <si>
    <t>SHODNÉ</t>
  </si>
  <si>
    <t>Dvouvýběrový t-test s rovností rozptylů</t>
  </si>
  <si>
    <t>Společný rozptyl</t>
  </si>
  <si>
    <t>T</t>
  </si>
  <si>
    <t>kritický obor</t>
  </si>
  <si>
    <t>T je mimo kritický obor</t>
  </si>
  <si>
    <t>Nezamítáme H0</t>
  </si>
  <si>
    <t>H0 (∆ = 0)</t>
  </si>
  <si>
    <t>H1 (∆ ≠ 0)</t>
  </si>
  <si>
    <t>RŮZNÉ</t>
  </si>
  <si>
    <t>&lt;</t>
  </si>
  <si>
    <t>Zamítáme H0</t>
  </si>
  <si>
    <t xml:space="preserve">Otázky </t>
  </si>
  <si>
    <t>Jaká má být hladina významnosti? 5%?</t>
  </si>
  <si>
    <t>Hypotézy</t>
  </si>
  <si>
    <t>Lineární regrese? Pro co použít?</t>
  </si>
  <si>
    <t>Odchylka</t>
  </si>
  <si>
    <t>Dívná čísla</t>
  </si>
  <si>
    <t>Cena     Důvěra</t>
  </si>
  <si>
    <t>Cena    Pracovní tlak</t>
  </si>
  <si>
    <t>Cena    Podpora</t>
  </si>
  <si>
    <t>Cena     Inovace</t>
  </si>
  <si>
    <t>p</t>
  </si>
  <si>
    <t>(-∞;-t krit 2) V (+t krit 2; ∞)</t>
  </si>
  <si>
    <r>
      <t xml:space="preserve">Tedy mezi středními hodnotami </t>
    </r>
    <r>
      <rPr>
        <b/>
        <sz val="10"/>
        <color rgb="FFFF0000"/>
        <rFont val="Arial"/>
        <family val="2"/>
        <scheme val="minor"/>
      </rPr>
      <t>NENÍ</t>
    </r>
    <r>
      <rPr>
        <sz val="10"/>
        <color rgb="FF000000"/>
        <rFont val="Arial"/>
        <family val="2"/>
        <scheme val="minor"/>
      </rPr>
      <t xml:space="preserve"> významný rozdíl</t>
    </r>
  </si>
  <si>
    <r>
      <t xml:space="preserve">Tedy mezi středními hodnotami </t>
    </r>
    <r>
      <rPr>
        <b/>
        <sz val="10"/>
        <color rgb="FFFF0000"/>
        <rFont val="Arial"/>
        <family val="2"/>
        <scheme val="minor"/>
      </rPr>
      <t>JE</t>
    </r>
    <r>
      <rPr>
        <sz val="10"/>
        <color rgb="FF000000"/>
        <rFont val="Arial"/>
        <family val="2"/>
        <scheme val="minor"/>
      </rPr>
      <t xml:space="preserve"> významný rozdíl</t>
    </r>
  </si>
  <si>
    <t>T spádá v kritický obor</t>
  </si>
  <si>
    <t>Normy jsou mezi sebou rovny, vyjma:</t>
  </si>
  <si>
    <t>Počet</t>
  </si>
  <si>
    <t>Součet</t>
  </si>
  <si>
    <t>T stat</t>
  </si>
  <si>
    <t>H0: u = 7660</t>
  </si>
  <si>
    <t>stupně volnosti</t>
  </si>
  <si>
    <t>T inv</t>
  </si>
  <si>
    <t>Hypotéza Výsledek</t>
  </si>
  <si>
    <t>Průměr</t>
  </si>
  <si>
    <t>Sm odch</t>
  </si>
  <si>
    <t>1-alfa</t>
  </si>
  <si>
    <t>Levostranný test</t>
  </si>
  <si>
    <t>HA: u &gt; 7660</t>
  </si>
  <si>
    <t xml:space="preserve">Tedy mezi středními hodnotami </t>
  </si>
  <si>
    <t>ao M</t>
  </si>
  <si>
    <t>ao Z</t>
  </si>
  <si>
    <t>Levenův test</t>
  </si>
  <si>
    <t>Anova: jeden faktor</t>
  </si>
  <si>
    <t>Faktor</t>
  </si>
  <si>
    <t>Výběr</t>
  </si>
  <si>
    <t>ANOVA</t>
  </si>
  <si>
    <t>Zdroj variability</t>
  </si>
  <si>
    <t>SS</t>
  </si>
  <si>
    <t>MS</t>
  </si>
  <si>
    <t>Hodnota P</t>
  </si>
  <si>
    <t>F krit</t>
  </si>
  <si>
    <t>Mezi výběry</t>
  </si>
  <si>
    <t>Všechny výběry</t>
  </si>
  <si>
    <t>Celkem</t>
  </si>
  <si>
    <t>H0:</t>
  </si>
  <si>
    <t>Ha:</t>
  </si>
  <si>
    <t>Pohlaví nemá průkazný vliv na cenu norem</t>
  </si>
  <si>
    <t>Pohlaví má průkazný vliv na cenu norem</t>
  </si>
  <si>
    <t>Nezamítáme H0 na hlad. Význ. 0,05</t>
  </si>
  <si>
    <t>Rozptyly výběrů nevykazují velké rozdíly</t>
  </si>
  <si>
    <t>Na základě výsledku testu o rozptylech můžeme testovat střední hodnoty</t>
  </si>
  <si>
    <t>Mezi cenou norem nejsou významné rozdíly</t>
  </si>
  <si>
    <t>do 25 000 Kč</t>
  </si>
  <si>
    <t>25 001 - 30 000 Kč</t>
  </si>
  <si>
    <t>30 001 - 35 000 Kč</t>
  </si>
  <si>
    <t>35 001 - 40 000 Kč</t>
  </si>
  <si>
    <t>40 001 - 50 000 Kč</t>
  </si>
  <si>
    <t>50 001 - 75 000 Kč</t>
  </si>
  <si>
    <t>75 001 - 125 000 Kč</t>
  </si>
  <si>
    <t>AO do 25 000 Kč</t>
  </si>
  <si>
    <t>AO 25 001 - 30 000 Kč</t>
  </si>
  <si>
    <t>AO 30 001 - 35 000 Kč</t>
  </si>
  <si>
    <t>AO 35 001 - 40 000 Kč</t>
  </si>
  <si>
    <t>AO 40 001 - 50 000 Kč</t>
  </si>
  <si>
    <t>AO 50 001 - 75 000 Kč</t>
  </si>
  <si>
    <t>AO 75 001 - 125 000 Kč</t>
  </si>
  <si>
    <t>Mzda nemá průkazný vliv na cenu norem</t>
  </si>
  <si>
    <t>Mzda má průkazný vliv na cenu norem</t>
  </si>
  <si>
    <t>Aritmetické průměry</t>
  </si>
  <si>
    <t>Procenta ze mzdy</t>
  </si>
  <si>
    <t>Průměrná mzda</t>
  </si>
  <si>
    <r>
      <rPr>
        <b/>
        <u/>
        <sz val="10"/>
        <color rgb="FFFF0000"/>
        <rFont val="Arial"/>
        <family val="2"/>
        <scheme val="minor"/>
      </rPr>
      <t>JE</t>
    </r>
    <r>
      <rPr>
        <sz val="10"/>
        <color rgb="FF000000"/>
        <rFont val="Arial"/>
        <family val="2"/>
        <scheme val="minor"/>
      </rPr>
      <t xml:space="preserve"> významný rozdíl</t>
    </r>
  </si>
  <si>
    <t>vs</t>
  </si>
  <si>
    <t>Poměrový ukazatel</t>
  </si>
  <si>
    <t>Vysvětlení</t>
  </si>
  <si>
    <t>Spravedlnosti se cení o 44% více než uznání</t>
  </si>
  <si>
    <t>Spravedlnosti se cení o 45% více než uznání</t>
  </si>
  <si>
    <t>Spravedlnosti se cení o 47% více než uznání</t>
  </si>
  <si>
    <t>Pokud</t>
  </si>
  <si>
    <t>tak</t>
  </si>
  <si>
    <t xml:space="preserve">Tzn., že význam KAŽDÉ společenské normy je větší než 7600 (20% mzdy) </t>
  </si>
  <si>
    <t>u</t>
  </si>
  <si>
    <t>PLAT</t>
  </si>
  <si>
    <t>POHLAVÍ</t>
  </si>
  <si>
    <t>tedy -&gt;</t>
  </si>
  <si>
    <t>PLATÍ H0</t>
  </si>
  <si>
    <t>VĚK</t>
  </si>
  <si>
    <t>26-35</t>
  </si>
  <si>
    <t>36-45</t>
  </si>
  <si>
    <t>46-55</t>
  </si>
  <si>
    <t>AO do 25</t>
  </si>
  <si>
    <t>AO 26-35</t>
  </si>
  <si>
    <t>AO 36-45</t>
  </si>
  <si>
    <t>AO 46-55</t>
  </si>
  <si>
    <t>AO nad 56</t>
  </si>
  <si>
    <t>Věk nemá průkazný vliv na cenu norem</t>
  </si>
  <si>
    <t>Věk má průkazný vliv na cenu norem</t>
  </si>
  <si>
    <t>VZDĚLÁNÍ</t>
  </si>
  <si>
    <t>AO středoškolské bez maturity</t>
  </si>
  <si>
    <t>AO středoškolské s maturitou</t>
  </si>
  <si>
    <t>AO vysokoškolské bakalářské</t>
  </si>
  <si>
    <t>AO vysokoškolské magisterské</t>
  </si>
  <si>
    <t>AO vysokoškolské doktorské</t>
  </si>
  <si>
    <t>Vzdělání nemá průkazný vliv na cenu norem</t>
  </si>
  <si>
    <t>Vzdělání má průkazný vliv na cenu norem</t>
  </si>
  <si>
    <t>Zamítáme H0 na hlad. Význ. 0,05</t>
  </si>
  <si>
    <t>Mezi cenou norem jsou významné rozdíly</t>
  </si>
  <si>
    <t>PLATÍ HA</t>
  </si>
  <si>
    <t>Tukeyův test</t>
  </si>
  <si>
    <t>MSE</t>
  </si>
  <si>
    <t>Upravené smodch</t>
  </si>
  <si>
    <t>Hodnoty testové statistiky</t>
  </si>
  <si>
    <t>qtukey(0.95, 5, 42)</t>
  </si>
  <si>
    <t>Kritická hodnota</t>
  </si>
  <si>
    <t>Významné rozdíly mezi průměry jsou u dvojic:</t>
  </si>
  <si>
    <t>Tedy lidí s VŠ doktorským vzděláním si cení norem o</t>
  </si>
  <si>
    <t>než lidí s VŠ bakalářským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</si>
</sst>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FF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4"/>
      <name val="Arial"/>
      <family val="2"/>
      <scheme val="minor"/>
    </font>
    <font>
      <b/>
      <u/>
      <sz val="10"/>
      <color rgb="FFFF0000"/>
      <name val="Arial"/>
      <family val="2"/>
      <scheme val="minor"/>
    </font>
    <font>
      <u/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NumberFormat="1" applyFont="1"/>
    <xf numFmtId="0" fontId="1" fillId="0" borderId="0" xfId="0" applyNumberFormat="1" applyFont="1" applyAlignment="1"/>
    <xf numFmtId="0" fontId="0" fillId="0" borderId="0" xfId="0" applyNumberFormat="1" applyFont="1" applyAlignment="1"/>
    <xf numFmtId="0" fontId="2" fillId="0" borderId="0" xfId="0" applyFont="1" applyAlignment="1"/>
    <xf numFmtId="0" fontId="4" fillId="0" borderId="0" xfId="0" applyFont="1" applyAlignment="1"/>
    <xf numFmtId="1" fontId="0" fillId="0" borderId="0" xfId="0" applyNumberFormat="1" applyFont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/>
    <xf numFmtId="0" fontId="1" fillId="0" borderId="0" xfId="0" applyFont="1" applyBorder="1"/>
    <xf numFmtId="0" fontId="1" fillId="0" borderId="3" xfId="0" applyFont="1" applyBorder="1" applyAlignment="1"/>
    <xf numFmtId="0" fontId="5" fillId="0" borderId="0" xfId="0" applyNumberFormat="1" applyFont="1" applyBorder="1"/>
    <xf numFmtId="0" fontId="1" fillId="0" borderId="4" xfId="0" applyFont="1" applyBorder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/>
    <xf numFmtId="0" fontId="1" fillId="0" borderId="8" xfId="0" applyFont="1" applyBorder="1" applyAlignment="1"/>
    <xf numFmtId="0" fontId="5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Border="1" applyAlignment="1">
      <alignment wrapText="1"/>
    </xf>
    <xf numFmtId="1" fontId="1" fillId="0" borderId="0" xfId="0" applyNumberFormat="1" applyFont="1" applyBorder="1" applyAlignment="1"/>
    <xf numFmtId="0" fontId="3" fillId="0" borderId="0" xfId="0" applyFont="1" applyBorder="1" applyAlignment="1">
      <alignment wrapText="1"/>
    </xf>
    <xf numFmtId="3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5" xfId="0" applyFont="1" applyFill="1" applyBorder="1" applyAlignment="1"/>
    <xf numFmtId="0" fontId="1" fillId="0" borderId="3" xfId="0" applyFont="1" applyFill="1" applyBorder="1" applyAlignment="1"/>
    <xf numFmtId="3" fontId="1" fillId="0" borderId="0" xfId="0" applyNumberFormat="1" applyFont="1" applyFill="1" applyBorder="1" applyAlignment="1"/>
    <xf numFmtId="0" fontId="0" fillId="0" borderId="0" xfId="0" applyFont="1" applyFill="1" applyAlignment="1"/>
    <xf numFmtId="9" fontId="0" fillId="3" borderId="0" xfId="1" applyFont="1" applyFill="1" applyAlignment="1"/>
    <xf numFmtId="0" fontId="0" fillId="0" borderId="0" xfId="0" applyFill="1" applyBorder="1" applyAlignment="1"/>
    <xf numFmtId="0" fontId="0" fillId="0" borderId="9" xfId="0" applyFill="1" applyBorder="1" applyAlignment="1"/>
    <xf numFmtId="0" fontId="6" fillId="0" borderId="10" xfId="0" applyFont="1" applyFill="1" applyBorder="1" applyAlignment="1">
      <alignment horizontal="center"/>
    </xf>
    <xf numFmtId="0" fontId="0" fillId="0" borderId="0" xfId="0" applyFont="1" applyBorder="1" applyAlignment="1"/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/>
    <xf numFmtId="3" fontId="1" fillId="2" borderId="0" xfId="0" applyNumberFormat="1" applyFont="1" applyFill="1" applyBorder="1" applyAlignment="1"/>
    <xf numFmtId="0" fontId="1" fillId="0" borderId="4" xfId="0" applyFont="1" applyBorder="1" applyAlignment="1">
      <alignment wrapText="1"/>
    </xf>
    <xf numFmtId="0" fontId="0" fillId="0" borderId="5" xfId="0" applyFont="1" applyBorder="1" applyAlignment="1"/>
    <xf numFmtId="0" fontId="1" fillId="0" borderId="7" xfId="0" applyFont="1" applyFill="1" applyBorder="1" applyAlignment="1">
      <alignment wrapText="1"/>
    </xf>
    <xf numFmtId="164" fontId="0" fillId="0" borderId="3" xfId="0" applyNumberFormat="1" applyFont="1" applyBorder="1" applyAlignment="1"/>
    <xf numFmtId="164" fontId="0" fillId="0" borderId="8" xfId="0" applyNumberFormat="1" applyFont="1" applyBorder="1" applyAlignment="1"/>
    <xf numFmtId="1" fontId="3" fillId="0" borderId="0" xfId="0" applyNumberFormat="1" applyFont="1" applyBorder="1" applyAlignment="1"/>
    <xf numFmtId="0" fontId="1" fillId="0" borderId="0" xfId="0" applyFont="1" applyFill="1" applyBorder="1" applyAlignment="1">
      <alignment wrapText="1"/>
    </xf>
    <xf numFmtId="164" fontId="0" fillId="0" borderId="0" xfId="0" applyNumberFormat="1" applyFont="1" applyBorder="1" applyAlignment="1"/>
    <xf numFmtId="3" fontId="0" fillId="0" borderId="0" xfId="0" applyNumberFormat="1" applyFont="1" applyAlignment="1"/>
    <xf numFmtId="0" fontId="1" fillId="0" borderId="4" xfId="0" applyFont="1" applyBorder="1" applyAlignment="1"/>
    <xf numFmtId="3" fontId="1" fillId="0" borderId="5" xfId="0" applyNumberFormat="1" applyFont="1" applyBorder="1" applyAlignment="1"/>
    <xf numFmtId="164" fontId="0" fillId="0" borderId="7" xfId="0" applyNumberFormat="1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8" xfId="0" applyFont="1" applyBorder="1" applyAlignment="1"/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0" fontId="2" fillId="5" borderId="4" xfId="0" applyFont="1" applyFill="1" applyBorder="1" applyAlignment="1"/>
    <xf numFmtId="0" fontId="2" fillId="5" borderId="5" xfId="0" applyFont="1" applyFill="1" applyBorder="1" applyAlignment="1"/>
    <xf numFmtId="0" fontId="0" fillId="0" borderId="6" xfId="0" applyFont="1" applyBorder="1" applyAlignment="1"/>
    <xf numFmtId="0" fontId="6" fillId="0" borderId="11" xfId="0" applyFont="1" applyFill="1" applyBorder="1" applyAlignment="1">
      <alignment horizontal="center"/>
    </xf>
    <xf numFmtId="0" fontId="0" fillId="0" borderId="2" xfId="0" applyFill="1" applyBorder="1" applyAlignment="1"/>
    <xf numFmtId="0" fontId="0" fillId="0" borderId="12" xfId="0" applyFill="1" applyBorder="1" applyAlignment="1"/>
    <xf numFmtId="0" fontId="2" fillId="0" borderId="2" xfId="0" applyFont="1" applyFill="1" applyBorder="1" applyAlignment="1"/>
    <xf numFmtId="0" fontId="2" fillId="5" borderId="6" xfId="0" applyFont="1" applyFill="1" applyBorder="1" applyAlignment="1"/>
    <xf numFmtId="165" fontId="0" fillId="0" borderId="0" xfId="0" applyNumberFormat="1" applyFont="1" applyBorder="1" applyAlignment="1"/>
    <xf numFmtId="165" fontId="2" fillId="0" borderId="0" xfId="0" applyNumberFormat="1" applyFont="1" applyBorder="1" applyAlignment="1"/>
    <xf numFmtId="3" fontId="0" fillId="5" borderId="1" xfId="0" applyNumberFormat="1" applyFont="1" applyFill="1" applyBorder="1" applyAlignment="1"/>
    <xf numFmtId="3" fontId="0" fillId="5" borderId="0" xfId="0" applyNumberFormat="1" applyFont="1" applyFill="1" applyBorder="1" applyAlignment="1"/>
    <xf numFmtId="3" fontId="0" fillId="5" borderId="2" xfId="0" applyNumberFormat="1" applyFont="1" applyFill="1" applyBorder="1" applyAlignment="1"/>
    <xf numFmtId="3" fontId="0" fillId="5" borderId="7" xfId="0" applyNumberFormat="1" applyFont="1" applyFill="1" applyBorder="1" applyAlignment="1"/>
    <xf numFmtId="3" fontId="0" fillId="5" borderId="3" xfId="0" applyNumberFormat="1" applyFont="1" applyFill="1" applyBorder="1" applyAlignment="1"/>
    <xf numFmtId="3" fontId="0" fillId="5" borderId="8" xfId="0" applyNumberFormat="1" applyFont="1" applyFill="1" applyBorder="1" applyAlignment="1"/>
    <xf numFmtId="3" fontId="0" fillId="4" borderId="1" xfId="0" applyNumberFormat="1" applyFont="1" applyFill="1" applyBorder="1" applyAlignment="1"/>
    <xf numFmtId="3" fontId="0" fillId="4" borderId="7" xfId="0" applyNumberFormat="1" applyFont="1" applyFill="1" applyBorder="1" applyAlignment="1"/>
    <xf numFmtId="3" fontId="0" fillId="4" borderId="0" xfId="0" applyNumberFormat="1" applyFont="1" applyFill="1" applyBorder="1" applyAlignment="1"/>
    <xf numFmtId="3" fontId="0" fillId="4" borderId="3" xfId="0" applyNumberFormat="1" applyFont="1" applyFill="1" applyBorder="1" applyAlignment="1"/>
    <xf numFmtId="0" fontId="2" fillId="6" borderId="4" xfId="0" applyFont="1" applyFill="1" applyBorder="1" applyAlignment="1"/>
    <xf numFmtId="0" fontId="2" fillId="6" borderId="5" xfId="0" applyFont="1" applyFill="1" applyBorder="1" applyAlignment="1"/>
    <xf numFmtId="3" fontId="0" fillId="6" borderId="1" xfId="0" applyNumberFormat="1" applyFont="1" applyFill="1" applyBorder="1" applyAlignment="1"/>
    <xf numFmtId="3" fontId="0" fillId="6" borderId="0" xfId="0" applyNumberFormat="1" applyFont="1" applyFill="1" applyBorder="1" applyAlignment="1"/>
    <xf numFmtId="3" fontId="0" fillId="6" borderId="7" xfId="0" applyNumberFormat="1" applyFont="1" applyFill="1" applyBorder="1" applyAlignment="1"/>
    <xf numFmtId="3" fontId="0" fillId="6" borderId="3" xfId="0" applyNumberFormat="1" applyFont="1" applyFill="1" applyBorder="1" applyAlignment="1"/>
    <xf numFmtId="0" fontId="3" fillId="0" borderId="0" xfId="0" applyFont="1" applyFill="1" applyBorder="1" applyAlignment="1">
      <alignment wrapText="1"/>
    </xf>
    <xf numFmtId="9" fontId="0" fillId="0" borderId="0" xfId="1" applyFont="1" applyAlignme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6" borderId="4" xfId="0" applyFont="1" applyFill="1" applyBorder="1" applyAlignment="1"/>
    <xf numFmtId="0" fontId="0" fillId="6" borderId="5" xfId="0" applyFont="1" applyFill="1" applyBorder="1" applyAlignment="1"/>
    <xf numFmtId="0" fontId="0" fillId="6" borderId="6" xfId="0" applyFont="1" applyFill="1" applyBorder="1" applyAlignment="1"/>
    <xf numFmtId="0" fontId="0" fillId="6" borderId="1" xfId="0" applyFont="1" applyFill="1" applyBorder="1" applyAlignment="1"/>
    <xf numFmtId="0" fontId="0" fillId="6" borderId="0" xfId="0" applyFont="1" applyFill="1" applyBorder="1" applyAlignment="1"/>
    <xf numFmtId="0" fontId="0" fillId="6" borderId="2" xfId="0" applyFont="1" applyFill="1" applyBorder="1" applyAlignment="1"/>
    <xf numFmtId="0" fontId="6" fillId="6" borderId="13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0" fillId="6" borderId="1" xfId="0" applyFill="1" applyBorder="1" applyAlignment="1"/>
    <xf numFmtId="0" fontId="0" fillId="6" borderId="0" xfId="0" applyFill="1" applyBorder="1" applyAlignment="1"/>
    <xf numFmtId="0" fontId="0" fillId="6" borderId="2" xfId="0" applyFill="1" applyBorder="1" applyAlignment="1"/>
    <xf numFmtId="0" fontId="0" fillId="6" borderId="14" xfId="0" applyFill="1" applyBorder="1" applyAlignment="1"/>
    <xf numFmtId="0" fontId="0" fillId="6" borderId="9" xfId="0" applyFill="1" applyBorder="1" applyAlignment="1"/>
    <xf numFmtId="0" fontId="0" fillId="6" borderId="12" xfId="0" applyFill="1" applyBorder="1" applyAlignment="1"/>
    <xf numFmtId="0" fontId="2" fillId="6" borderId="1" xfId="0" applyFont="1" applyFill="1" applyBorder="1" applyAlignment="1"/>
    <xf numFmtId="165" fontId="0" fillId="6" borderId="0" xfId="0" applyNumberFormat="1" applyFont="1" applyFill="1" applyBorder="1" applyAlignment="1"/>
    <xf numFmtId="0" fontId="2" fillId="6" borderId="0" xfId="0" applyFont="1" applyFill="1" applyBorder="1" applyAlignment="1"/>
    <xf numFmtId="0" fontId="4" fillId="6" borderId="1" xfId="0" applyFont="1" applyFill="1" applyBorder="1" applyAlignment="1"/>
    <xf numFmtId="0" fontId="2" fillId="6" borderId="7" xfId="0" applyFont="1" applyFill="1" applyBorder="1" applyAlignment="1"/>
    <xf numFmtId="0" fontId="0" fillId="6" borderId="3" xfId="0" applyFont="1" applyFill="1" applyBorder="1" applyAlignment="1"/>
    <xf numFmtId="0" fontId="0" fillId="6" borderId="8" xfId="0" applyFont="1" applyFill="1" applyBorder="1" applyAlignment="1"/>
    <xf numFmtId="0" fontId="0" fillId="7" borderId="0" xfId="0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0" xfId="0" applyFont="1" applyAlignment="1">
      <alignment wrapText="1"/>
    </xf>
    <xf numFmtId="0" fontId="3" fillId="0" borderId="0" xfId="0" applyFont="1" applyFill="1" applyBorder="1" applyAlignment="1"/>
    <xf numFmtId="0" fontId="2" fillId="0" borderId="0" xfId="0" applyFont="1" applyAlignment="1">
      <alignment horizontal="center"/>
    </xf>
    <xf numFmtId="9" fontId="2" fillId="0" borderId="0" xfId="1" applyFont="1" applyAlignment="1"/>
    <xf numFmtId="0" fontId="2" fillId="5" borderId="15" xfId="0" applyFont="1" applyFill="1" applyBorder="1" applyAlignment="1"/>
    <xf numFmtId="0" fontId="2" fillId="5" borderId="16" xfId="0" applyFont="1" applyFill="1" applyBorder="1" applyAlignment="1"/>
    <xf numFmtId="0" fontId="2" fillId="5" borderId="17" xfId="0" applyFont="1" applyFill="1" applyBorder="1" applyAlignment="1"/>
    <xf numFmtId="0" fontId="5" fillId="0" borderId="0" xfId="0" applyFont="1" applyAlignment="1"/>
    <xf numFmtId="0" fontId="10" fillId="0" borderId="0" xfId="0" applyFont="1" applyAlignment="1"/>
    <xf numFmtId="0" fontId="0" fillId="8" borderId="0" xfId="0" applyFont="1" applyFill="1" applyAlignment="1"/>
    <xf numFmtId="0" fontId="7" fillId="0" borderId="0" xfId="0" applyFont="1" applyAlignment="1"/>
    <xf numFmtId="0" fontId="0" fillId="9" borderId="0" xfId="0" applyFont="1" applyFill="1" applyAlignment="1"/>
    <xf numFmtId="0" fontId="0" fillId="2" borderId="0" xfId="0" applyFont="1" applyFill="1" applyAlignment="1"/>
    <xf numFmtId="0" fontId="0" fillId="10" borderId="0" xfId="0" applyFont="1" applyFill="1" applyAlignment="1"/>
    <xf numFmtId="0" fontId="0" fillId="7" borderId="0" xfId="0" applyFont="1" applyFill="1" applyAlignment="1"/>
    <xf numFmtId="3" fontId="5" fillId="0" borderId="0" xfId="0" applyNumberFormat="1" applyFont="1" applyAlignment="1"/>
    <xf numFmtId="3" fontId="5" fillId="0" borderId="0" xfId="0" applyNumberFormat="1" applyFont="1" applyAlignment="1">
      <alignment wrapText="1"/>
    </xf>
    <xf numFmtId="9" fontId="5" fillId="0" borderId="0" xfId="1" applyFont="1" applyAlignment="1"/>
    <xf numFmtId="9" fontId="9" fillId="0" borderId="0" xfId="1" applyFont="1" applyAlignme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R5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2.6640625" defaultRowHeight="15.75" customHeight="1" x14ac:dyDescent="0.25"/>
  <cols>
    <col min="1" max="1" width="18.88671875" style="5" customWidth="1"/>
    <col min="2" max="50" width="18.88671875" customWidth="1"/>
  </cols>
  <sheetData>
    <row r="1" spans="1:44" ht="13.2" x14ac:dyDescent="0.25">
      <c r="A1" s="3" t="s">
        <v>174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</row>
    <row r="2" spans="1:44" ht="13.2" x14ac:dyDescent="0.25">
      <c r="A2" s="4">
        <v>1</v>
      </c>
      <c r="B2" s="2">
        <v>5</v>
      </c>
      <c r="C2" s="2">
        <v>4</v>
      </c>
      <c r="D2" s="2">
        <v>10000</v>
      </c>
      <c r="E2" s="2">
        <v>0</v>
      </c>
      <c r="F2" s="2">
        <v>3</v>
      </c>
      <c r="G2" s="2" t="s">
        <v>43</v>
      </c>
      <c r="H2" s="2">
        <v>4</v>
      </c>
      <c r="I2" s="2">
        <v>10000</v>
      </c>
      <c r="J2" s="2">
        <v>0</v>
      </c>
      <c r="K2" s="2">
        <v>3</v>
      </c>
      <c r="L2" s="2" t="s">
        <v>44</v>
      </c>
      <c r="M2" s="2">
        <v>5</v>
      </c>
      <c r="N2" s="2">
        <v>15000</v>
      </c>
      <c r="O2" s="2">
        <v>0</v>
      </c>
      <c r="P2" s="2">
        <v>3</v>
      </c>
      <c r="Q2" s="2" t="s">
        <v>45</v>
      </c>
      <c r="R2" s="2">
        <v>2</v>
      </c>
      <c r="S2" s="2">
        <v>0</v>
      </c>
      <c r="T2" s="2">
        <v>25000</v>
      </c>
      <c r="U2" s="2">
        <v>3</v>
      </c>
      <c r="V2" s="2" t="s">
        <v>46</v>
      </c>
      <c r="W2" s="2">
        <v>4</v>
      </c>
      <c r="X2" s="2">
        <v>10000</v>
      </c>
      <c r="Y2" s="2">
        <v>0</v>
      </c>
      <c r="Z2" s="2">
        <v>4</v>
      </c>
      <c r="AA2" s="2" t="s">
        <v>47</v>
      </c>
      <c r="AB2" s="2">
        <v>4</v>
      </c>
      <c r="AC2" s="2">
        <v>20000</v>
      </c>
      <c r="AD2" s="2">
        <v>0</v>
      </c>
      <c r="AE2" s="2">
        <v>4</v>
      </c>
      <c r="AF2" s="2" t="s">
        <v>48</v>
      </c>
      <c r="AG2" s="2">
        <v>5</v>
      </c>
      <c r="AH2" s="2">
        <v>10000</v>
      </c>
      <c r="AI2" s="2">
        <v>0</v>
      </c>
      <c r="AJ2" s="2">
        <v>3</v>
      </c>
      <c r="AK2" s="2" t="s">
        <v>49</v>
      </c>
      <c r="AL2" s="2">
        <v>5</v>
      </c>
      <c r="AM2" s="2">
        <v>10000</v>
      </c>
      <c r="AN2" s="2">
        <v>0</v>
      </c>
      <c r="AO2" s="2" t="s">
        <v>50</v>
      </c>
      <c r="AP2" s="2" t="s">
        <v>51</v>
      </c>
      <c r="AQ2" s="2" t="s">
        <v>52</v>
      </c>
      <c r="AR2" s="2">
        <v>27500</v>
      </c>
    </row>
    <row r="3" spans="1:44" ht="13.2" x14ac:dyDescent="0.25">
      <c r="A3" s="4">
        <v>2</v>
      </c>
      <c r="B3" s="2">
        <v>4</v>
      </c>
      <c r="C3" s="2">
        <v>1</v>
      </c>
      <c r="D3" s="2" t="s">
        <v>53</v>
      </c>
      <c r="E3" s="2">
        <v>1000</v>
      </c>
      <c r="F3" s="2">
        <v>5</v>
      </c>
      <c r="G3" s="2" t="s">
        <v>54</v>
      </c>
      <c r="H3" s="2">
        <v>2</v>
      </c>
      <c r="I3" s="2">
        <v>5000</v>
      </c>
      <c r="J3" s="2">
        <v>0</v>
      </c>
      <c r="K3" s="2">
        <v>5</v>
      </c>
      <c r="L3" s="2" t="s">
        <v>55</v>
      </c>
      <c r="M3" s="2">
        <v>1</v>
      </c>
      <c r="N3" s="2">
        <v>1000</v>
      </c>
      <c r="O3" s="2">
        <v>1000</v>
      </c>
      <c r="P3" s="2">
        <v>5</v>
      </c>
      <c r="Q3" s="2" t="s">
        <v>56</v>
      </c>
      <c r="R3" s="2">
        <v>2</v>
      </c>
      <c r="S3" s="2">
        <v>0</v>
      </c>
      <c r="T3" s="2">
        <v>1000</v>
      </c>
      <c r="U3" s="2">
        <v>5</v>
      </c>
      <c r="V3" s="2" t="s">
        <v>54</v>
      </c>
      <c r="W3" s="2">
        <v>1</v>
      </c>
      <c r="X3" s="2">
        <v>500</v>
      </c>
      <c r="Y3" s="2">
        <v>0</v>
      </c>
      <c r="Z3" s="2">
        <v>5</v>
      </c>
      <c r="AA3" s="2" t="s">
        <v>54</v>
      </c>
      <c r="AB3" s="2">
        <v>1</v>
      </c>
      <c r="AC3" s="2">
        <v>1000</v>
      </c>
      <c r="AD3" s="2">
        <v>0</v>
      </c>
      <c r="AE3" s="2">
        <v>5</v>
      </c>
      <c r="AF3" s="2" t="s">
        <v>55</v>
      </c>
      <c r="AG3" s="2">
        <v>2</v>
      </c>
      <c r="AH3" s="2">
        <v>0</v>
      </c>
      <c r="AI3" s="2" t="s">
        <v>57</v>
      </c>
      <c r="AJ3" s="2">
        <v>5</v>
      </c>
      <c r="AK3" s="2" t="s">
        <v>58</v>
      </c>
      <c r="AL3" s="2">
        <v>2</v>
      </c>
      <c r="AM3" s="2">
        <v>0</v>
      </c>
      <c r="AN3" s="2">
        <v>0</v>
      </c>
      <c r="AO3" s="2" t="s">
        <v>59</v>
      </c>
      <c r="AP3" s="2" t="s">
        <v>60</v>
      </c>
      <c r="AQ3" s="2" t="s">
        <v>61</v>
      </c>
      <c r="AR3" s="2">
        <v>20600</v>
      </c>
    </row>
    <row r="4" spans="1:44" ht="13.2" x14ac:dyDescent="0.25">
      <c r="A4" s="4">
        <v>3</v>
      </c>
      <c r="B4" s="2">
        <v>4</v>
      </c>
      <c r="C4" s="2">
        <v>4</v>
      </c>
      <c r="D4" s="2">
        <v>10000</v>
      </c>
      <c r="E4" s="2">
        <v>0</v>
      </c>
      <c r="F4" s="2">
        <v>3</v>
      </c>
      <c r="G4" s="2" t="s">
        <v>62</v>
      </c>
      <c r="H4" s="2">
        <v>4</v>
      </c>
      <c r="I4" s="2">
        <v>15000</v>
      </c>
      <c r="J4" s="2">
        <v>0</v>
      </c>
      <c r="K4" s="2">
        <v>5</v>
      </c>
      <c r="L4" s="2" t="s">
        <v>63</v>
      </c>
      <c r="M4" s="2">
        <v>5</v>
      </c>
      <c r="N4" s="2">
        <v>0</v>
      </c>
      <c r="O4" s="2">
        <v>0</v>
      </c>
      <c r="P4" s="2">
        <v>4</v>
      </c>
      <c r="Q4" s="2" t="s">
        <v>64</v>
      </c>
      <c r="R4" s="2">
        <v>3</v>
      </c>
      <c r="S4" s="2">
        <v>0</v>
      </c>
      <c r="T4" s="2">
        <v>0</v>
      </c>
      <c r="U4" s="2">
        <v>5</v>
      </c>
      <c r="V4" s="2" t="s">
        <v>65</v>
      </c>
      <c r="W4" s="2">
        <v>5</v>
      </c>
      <c r="X4" s="2">
        <v>0</v>
      </c>
      <c r="Y4" s="2">
        <v>0</v>
      </c>
      <c r="Z4" s="2">
        <v>5</v>
      </c>
      <c r="AA4" s="2" t="s">
        <v>47</v>
      </c>
      <c r="AB4" s="2">
        <v>5</v>
      </c>
      <c r="AC4" s="2">
        <v>0</v>
      </c>
      <c r="AD4" s="2">
        <v>0</v>
      </c>
      <c r="AE4" s="2">
        <v>5</v>
      </c>
      <c r="AF4" s="2" t="s">
        <v>66</v>
      </c>
      <c r="AG4" s="2">
        <v>5</v>
      </c>
      <c r="AH4" s="2">
        <v>0</v>
      </c>
      <c r="AI4" s="2">
        <v>0</v>
      </c>
      <c r="AJ4" s="2">
        <v>3</v>
      </c>
      <c r="AK4" s="2" t="s">
        <v>49</v>
      </c>
      <c r="AL4" s="2">
        <v>2</v>
      </c>
      <c r="AM4" s="2">
        <v>10000</v>
      </c>
      <c r="AN4" s="2">
        <v>0</v>
      </c>
      <c r="AO4" s="2" t="s">
        <v>50</v>
      </c>
      <c r="AP4" s="2" t="s">
        <v>67</v>
      </c>
      <c r="AQ4" s="2" t="s">
        <v>52</v>
      </c>
      <c r="AR4" s="2">
        <v>27500</v>
      </c>
    </row>
    <row r="5" spans="1:44" ht="13.2" x14ac:dyDescent="0.25">
      <c r="A5" s="4">
        <v>4</v>
      </c>
      <c r="B5" s="2">
        <v>4</v>
      </c>
      <c r="C5" s="2">
        <v>1</v>
      </c>
      <c r="D5" s="2">
        <v>10000</v>
      </c>
      <c r="E5" s="2">
        <v>0</v>
      </c>
      <c r="F5" s="2">
        <v>4</v>
      </c>
      <c r="G5" s="2" t="s">
        <v>43</v>
      </c>
      <c r="H5" s="2">
        <v>4</v>
      </c>
      <c r="I5" s="2">
        <v>0</v>
      </c>
      <c r="J5" s="2">
        <v>0</v>
      </c>
      <c r="K5" s="2">
        <v>3</v>
      </c>
      <c r="L5" s="2" t="s">
        <v>68</v>
      </c>
      <c r="M5" s="2">
        <v>4</v>
      </c>
      <c r="N5" s="2">
        <v>5000</v>
      </c>
      <c r="O5" s="2">
        <v>1000</v>
      </c>
      <c r="P5" s="2">
        <v>4</v>
      </c>
      <c r="Q5" s="2" t="s">
        <v>56</v>
      </c>
      <c r="R5" s="2">
        <v>4</v>
      </c>
      <c r="S5" s="2">
        <v>0</v>
      </c>
      <c r="T5" s="2">
        <v>0</v>
      </c>
      <c r="U5" s="2">
        <v>3</v>
      </c>
      <c r="V5" s="2" t="s">
        <v>69</v>
      </c>
      <c r="W5" s="2">
        <v>2</v>
      </c>
      <c r="X5" s="2">
        <v>1000</v>
      </c>
      <c r="Y5" s="2">
        <v>1000</v>
      </c>
      <c r="Z5" s="2">
        <v>2</v>
      </c>
      <c r="AA5" s="2" t="s">
        <v>55</v>
      </c>
      <c r="AB5" s="2">
        <v>2</v>
      </c>
      <c r="AC5" s="2">
        <v>7000</v>
      </c>
      <c r="AD5" s="2">
        <v>0</v>
      </c>
      <c r="AE5" s="2">
        <v>4</v>
      </c>
      <c r="AF5" s="2" t="s">
        <v>70</v>
      </c>
      <c r="AG5" s="2">
        <v>4</v>
      </c>
      <c r="AH5" s="2">
        <v>0</v>
      </c>
      <c r="AI5" s="2">
        <v>0</v>
      </c>
      <c r="AJ5" s="2">
        <v>3</v>
      </c>
      <c r="AK5" s="2" t="s">
        <v>71</v>
      </c>
      <c r="AL5" s="2">
        <v>1</v>
      </c>
      <c r="AM5" s="2">
        <v>0</v>
      </c>
      <c r="AN5" s="2">
        <v>0</v>
      </c>
      <c r="AO5" s="2" t="s">
        <v>59</v>
      </c>
      <c r="AP5" s="2" t="s">
        <v>67</v>
      </c>
      <c r="AQ5" s="2" t="s">
        <v>52</v>
      </c>
      <c r="AR5" s="2">
        <v>27500</v>
      </c>
    </row>
    <row r="6" spans="1:44" ht="13.2" x14ac:dyDescent="0.25">
      <c r="A6" s="4">
        <v>5</v>
      </c>
      <c r="B6" s="2">
        <v>5</v>
      </c>
      <c r="C6" s="2">
        <v>4</v>
      </c>
      <c r="D6" s="2">
        <v>10000</v>
      </c>
      <c r="E6" s="2">
        <v>2000</v>
      </c>
      <c r="F6" s="2">
        <v>5</v>
      </c>
      <c r="G6" s="2" t="s">
        <v>72</v>
      </c>
      <c r="H6" s="2">
        <v>5</v>
      </c>
      <c r="I6" s="2">
        <v>8000</v>
      </c>
      <c r="J6" s="2">
        <v>0</v>
      </c>
      <c r="K6" s="2">
        <v>3</v>
      </c>
      <c r="L6" s="2" t="s">
        <v>63</v>
      </c>
      <c r="M6" s="2">
        <v>4</v>
      </c>
      <c r="N6" s="2">
        <v>8000</v>
      </c>
      <c r="O6" s="2">
        <v>2000</v>
      </c>
      <c r="P6" s="2">
        <v>5</v>
      </c>
      <c r="Q6" s="2" t="s">
        <v>73</v>
      </c>
      <c r="R6" s="2">
        <v>2</v>
      </c>
      <c r="S6" s="2">
        <v>5000</v>
      </c>
      <c r="T6" s="2">
        <v>15000</v>
      </c>
      <c r="U6" s="2">
        <v>2</v>
      </c>
      <c r="V6" s="2" t="s">
        <v>69</v>
      </c>
      <c r="W6" s="2">
        <v>3</v>
      </c>
      <c r="X6" s="2">
        <v>5000</v>
      </c>
      <c r="Y6" s="2">
        <v>0</v>
      </c>
      <c r="Z6" s="2">
        <v>4</v>
      </c>
      <c r="AA6" s="2" t="s">
        <v>74</v>
      </c>
      <c r="AB6" s="2">
        <v>4</v>
      </c>
      <c r="AC6" s="2">
        <v>5000</v>
      </c>
      <c r="AD6" s="2">
        <v>2000</v>
      </c>
      <c r="AE6" s="2">
        <v>5</v>
      </c>
      <c r="AF6" s="2" t="s">
        <v>75</v>
      </c>
      <c r="AG6" s="2">
        <v>4</v>
      </c>
      <c r="AH6" s="2">
        <v>20000</v>
      </c>
      <c r="AI6" s="2">
        <v>3000</v>
      </c>
      <c r="AJ6" s="2">
        <v>1</v>
      </c>
      <c r="AK6" s="2" t="s">
        <v>76</v>
      </c>
      <c r="AL6" s="2">
        <v>4</v>
      </c>
      <c r="AM6" s="2">
        <v>5000</v>
      </c>
      <c r="AN6" s="2">
        <v>0</v>
      </c>
      <c r="AO6" s="2" t="s">
        <v>59</v>
      </c>
      <c r="AP6" s="2" t="s">
        <v>67</v>
      </c>
      <c r="AQ6" s="2" t="s">
        <v>77</v>
      </c>
      <c r="AR6" s="2">
        <v>32500</v>
      </c>
    </row>
    <row r="7" spans="1:44" ht="13.2" x14ac:dyDescent="0.25">
      <c r="A7" s="4">
        <v>6</v>
      </c>
      <c r="B7" s="2">
        <v>5</v>
      </c>
      <c r="C7" s="2">
        <v>4</v>
      </c>
      <c r="D7" s="2">
        <v>10000</v>
      </c>
      <c r="E7" s="2">
        <v>0</v>
      </c>
      <c r="F7" s="2">
        <v>4</v>
      </c>
      <c r="G7" s="2" t="s">
        <v>78</v>
      </c>
      <c r="H7" s="2">
        <v>5</v>
      </c>
      <c r="I7" s="2">
        <v>10000</v>
      </c>
      <c r="J7" s="2">
        <v>0</v>
      </c>
      <c r="K7" s="2">
        <v>3</v>
      </c>
      <c r="L7" s="2" t="s">
        <v>79</v>
      </c>
      <c r="M7" s="2">
        <v>3</v>
      </c>
      <c r="N7" s="2">
        <v>3000</v>
      </c>
      <c r="O7" s="2">
        <v>1000</v>
      </c>
      <c r="P7" s="2">
        <v>5</v>
      </c>
      <c r="Q7" s="2" t="s">
        <v>80</v>
      </c>
      <c r="R7" s="2">
        <v>4</v>
      </c>
      <c r="S7" s="2">
        <v>7000</v>
      </c>
      <c r="T7" s="2">
        <v>5000</v>
      </c>
      <c r="U7" s="2">
        <v>4</v>
      </c>
      <c r="V7" s="2" t="s">
        <v>81</v>
      </c>
      <c r="W7" s="2">
        <v>3</v>
      </c>
      <c r="X7" s="2">
        <v>5000</v>
      </c>
      <c r="Y7" s="2">
        <v>2000</v>
      </c>
      <c r="Z7" s="2">
        <v>4</v>
      </c>
      <c r="AA7" s="2" t="s">
        <v>82</v>
      </c>
      <c r="AB7" s="2">
        <v>3</v>
      </c>
      <c r="AC7" s="2">
        <v>10000</v>
      </c>
      <c r="AD7" s="2">
        <v>4000</v>
      </c>
      <c r="AE7" s="2">
        <v>5</v>
      </c>
      <c r="AF7" s="2" t="s">
        <v>83</v>
      </c>
      <c r="AG7" s="2">
        <v>3</v>
      </c>
      <c r="AH7" s="2">
        <v>10000</v>
      </c>
      <c r="AI7" s="2">
        <v>5000</v>
      </c>
      <c r="AJ7" s="2">
        <v>1</v>
      </c>
      <c r="AK7" s="2" t="s">
        <v>84</v>
      </c>
      <c r="AL7" s="2">
        <v>3</v>
      </c>
      <c r="AM7" s="2">
        <v>2000</v>
      </c>
      <c r="AN7" s="2">
        <v>0</v>
      </c>
      <c r="AO7" s="2" t="s">
        <v>59</v>
      </c>
      <c r="AP7" s="2" t="s">
        <v>67</v>
      </c>
      <c r="AQ7" s="2" t="s">
        <v>61</v>
      </c>
      <c r="AR7" s="2">
        <v>20600</v>
      </c>
    </row>
    <row r="8" spans="1:44" ht="13.2" x14ac:dyDescent="0.25">
      <c r="A8" s="4">
        <v>7</v>
      </c>
      <c r="B8" s="2">
        <v>4</v>
      </c>
      <c r="C8" s="2">
        <v>5</v>
      </c>
      <c r="D8" s="2">
        <v>20000</v>
      </c>
      <c r="E8" s="2" t="s">
        <v>85</v>
      </c>
      <c r="F8" s="2">
        <v>5</v>
      </c>
      <c r="G8" s="2" t="s">
        <v>43</v>
      </c>
      <c r="H8" s="2">
        <v>3</v>
      </c>
      <c r="I8" s="2">
        <v>15000</v>
      </c>
      <c r="J8" s="2">
        <v>6000</v>
      </c>
      <c r="K8" s="2">
        <v>4</v>
      </c>
      <c r="L8" s="2" t="s">
        <v>86</v>
      </c>
      <c r="M8" s="2">
        <v>4</v>
      </c>
      <c r="N8" s="2">
        <v>50000</v>
      </c>
      <c r="O8" s="2">
        <v>5000</v>
      </c>
      <c r="P8" s="2">
        <v>5</v>
      </c>
      <c r="Q8" s="2" t="s">
        <v>56</v>
      </c>
      <c r="R8" s="2">
        <v>0</v>
      </c>
      <c r="S8" s="2" t="s">
        <v>85</v>
      </c>
      <c r="T8" s="2">
        <v>50000</v>
      </c>
      <c r="U8" s="2">
        <v>5</v>
      </c>
      <c r="V8" s="2" t="s">
        <v>87</v>
      </c>
      <c r="W8" s="2">
        <v>4</v>
      </c>
      <c r="X8" s="2">
        <v>30000</v>
      </c>
      <c r="Y8" s="2">
        <v>4000</v>
      </c>
      <c r="Z8" s="2">
        <v>5</v>
      </c>
      <c r="AA8" s="2" t="s">
        <v>82</v>
      </c>
      <c r="AB8" s="2">
        <v>2</v>
      </c>
      <c r="AC8" s="2">
        <v>20000</v>
      </c>
      <c r="AD8" s="2">
        <v>9000</v>
      </c>
      <c r="AE8" s="2">
        <v>5</v>
      </c>
      <c r="AF8" s="2" t="s">
        <v>48</v>
      </c>
      <c r="AG8" s="2">
        <v>4</v>
      </c>
      <c r="AH8" s="2" t="s">
        <v>85</v>
      </c>
      <c r="AI8" s="2">
        <v>5000</v>
      </c>
      <c r="AJ8" s="2">
        <v>5</v>
      </c>
      <c r="AK8" s="2" t="s">
        <v>88</v>
      </c>
      <c r="AL8" s="2">
        <v>3</v>
      </c>
      <c r="AM8" s="2">
        <v>10000</v>
      </c>
      <c r="AN8" s="2">
        <v>5000</v>
      </c>
      <c r="AO8" s="2" t="s">
        <v>59</v>
      </c>
      <c r="AP8" s="2" t="s">
        <v>67</v>
      </c>
      <c r="AQ8" s="2" t="s">
        <v>52</v>
      </c>
      <c r="AR8" s="2">
        <v>20600</v>
      </c>
    </row>
    <row r="9" spans="1:44" ht="13.2" x14ac:dyDescent="0.25">
      <c r="A9" s="4">
        <v>8</v>
      </c>
      <c r="B9" s="2">
        <v>4</v>
      </c>
      <c r="C9" s="2">
        <v>4</v>
      </c>
      <c r="D9" s="2">
        <v>5000</v>
      </c>
      <c r="E9" s="2">
        <v>0</v>
      </c>
      <c r="F9" s="2">
        <v>5</v>
      </c>
      <c r="G9" s="2" t="s">
        <v>89</v>
      </c>
      <c r="H9" s="2">
        <v>4</v>
      </c>
      <c r="I9" s="2">
        <v>7500</v>
      </c>
      <c r="J9" s="2">
        <v>1500</v>
      </c>
      <c r="K9" s="2">
        <v>2</v>
      </c>
      <c r="L9" s="2" t="s">
        <v>54</v>
      </c>
      <c r="M9" s="2">
        <v>3</v>
      </c>
      <c r="N9" s="2">
        <v>5000</v>
      </c>
      <c r="O9" s="2">
        <v>0</v>
      </c>
      <c r="P9" s="2">
        <v>4</v>
      </c>
      <c r="Q9" s="2" t="s">
        <v>90</v>
      </c>
      <c r="R9" s="2">
        <v>4</v>
      </c>
      <c r="S9" s="2">
        <v>7500</v>
      </c>
      <c r="T9" s="2">
        <v>5000</v>
      </c>
      <c r="U9" s="2">
        <v>3</v>
      </c>
      <c r="V9" s="2" t="s">
        <v>55</v>
      </c>
      <c r="W9" s="2">
        <v>1</v>
      </c>
      <c r="X9" s="2">
        <v>2000</v>
      </c>
      <c r="Y9" s="2">
        <v>3000</v>
      </c>
      <c r="Z9" s="2">
        <v>2</v>
      </c>
      <c r="AA9" s="2" t="s">
        <v>82</v>
      </c>
      <c r="AB9" s="2">
        <v>4</v>
      </c>
      <c r="AC9" s="2">
        <v>5000</v>
      </c>
      <c r="AD9" s="2">
        <v>0</v>
      </c>
      <c r="AE9" s="2">
        <v>5</v>
      </c>
      <c r="AF9" s="2" t="s">
        <v>70</v>
      </c>
      <c r="AG9" s="2">
        <v>4</v>
      </c>
      <c r="AH9" s="2">
        <v>7500</v>
      </c>
      <c r="AI9" s="2">
        <v>1000</v>
      </c>
      <c r="AJ9" s="2">
        <v>1</v>
      </c>
      <c r="AK9" s="2" t="s">
        <v>84</v>
      </c>
      <c r="AL9" s="2">
        <v>2</v>
      </c>
      <c r="AM9" s="2">
        <v>2000</v>
      </c>
      <c r="AN9" s="2">
        <v>0</v>
      </c>
      <c r="AO9" s="2" t="s">
        <v>59</v>
      </c>
      <c r="AP9" s="2" t="s">
        <v>67</v>
      </c>
      <c r="AQ9" s="2" t="s">
        <v>52</v>
      </c>
      <c r="AR9" s="2">
        <v>27500</v>
      </c>
    </row>
    <row r="10" spans="1:44" ht="13.2" x14ac:dyDescent="0.25">
      <c r="A10" s="4">
        <v>9</v>
      </c>
      <c r="B10" s="2">
        <v>5</v>
      </c>
      <c r="C10" s="2">
        <v>5</v>
      </c>
      <c r="D10" s="2">
        <v>15000</v>
      </c>
      <c r="E10" s="2">
        <v>0</v>
      </c>
      <c r="F10" s="2">
        <v>5</v>
      </c>
      <c r="G10" s="2" t="s">
        <v>72</v>
      </c>
      <c r="H10" s="2">
        <v>5</v>
      </c>
      <c r="I10" s="2">
        <v>7500</v>
      </c>
      <c r="J10" s="2">
        <v>0</v>
      </c>
      <c r="K10" s="2">
        <v>4</v>
      </c>
      <c r="L10" s="2" t="s">
        <v>91</v>
      </c>
      <c r="M10" s="2">
        <v>4</v>
      </c>
      <c r="N10" s="2">
        <v>5000</v>
      </c>
      <c r="O10" s="2">
        <v>2000</v>
      </c>
      <c r="P10" s="2">
        <v>4</v>
      </c>
      <c r="Q10" s="2" t="s">
        <v>73</v>
      </c>
      <c r="R10" s="2">
        <v>3</v>
      </c>
      <c r="S10" s="2">
        <v>6500</v>
      </c>
      <c r="T10" s="2">
        <v>10000</v>
      </c>
      <c r="U10" s="2">
        <v>4</v>
      </c>
      <c r="V10" s="2" t="s">
        <v>92</v>
      </c>
      <c r="W10" s="2">
        <v>4</v>
      </c>
      <c r="X10" s="2">
        <v>5000</v>
      </c>
      <c r="Y10" s="2">
        <v>1000</v>
      </c>
      <c r="Z10" s="2">
        <v>5</v>
      </c>
      <c r="AA10" s="2" t="s">
        <v>93</v>
      </c>
      <c r="AB10" s="2">
        <v>5</v>
      </c>
      <c r="AC10" s="2">
        <v>7500</v>
      </c>
      <c r="AD10" s="2">
        <v>0</v>
      </c>
      <c r="AE10" s="2">
        <v>5</v>
      </c>
      <c r="AF10" s="2" t="s">
        <v>75</v>
      </c>
      <c r="AG10" s="2">
        <v>4</v>
      </c>
      <c r="AH10" s="2">
        <v>15000</v>
      </c>
      <c r="AI10" s="2">
        <v>3000</v>
      </c>
      <c r="AJ10" s="2">
        <v>3</v>
      </c>
      <c r="AK10" s="2" t="s">
        <v>94</v>
      </c>
      <c r="AL10" s="2">
        <v>3</v>
      </c>
      <c r="AM10" s="2">
        <v>5000</v>
      </c>
      <c r="AN10" s="2">
        <v>1000</v>
      </c>
      <c r="AO10" s="2" t="s">
        <v>50</v>
      </c>
      <c r="AP10" s="2" t="s">
        <v>95</v>
      </c>
      <c r="AQ10" s="2" t="s">
        <v>52</v>
      </c>
      <c r="AR10" s="2">
        <v>32500</v>
      </c>
    </row>
    <row r="11" spans="1:44" ht="13.2" x14ac:dyDescent="0.25">
      <c r="A11" s="4">
        <v>10</v>
      </c>
      <c r="B11" s="2">
        <v>3</v>
      </c>
      <c r="C11" s="2">
        <v>3</v>
      </c>
      <c r="D11" s="2">
        <v>5000</v>
      </c>
      <c r="E11" s="2">
        <v>0</v>
      </c>
      <c r="F11" s="2">
        <v>2</v>
      </c>
      <c r="G11" s="2" t="s">
        <v>55</v>
      </c>
      <c r="H11" s="2">
        <v>0</v>
      </c>
      <c r="I11" s="2">
        <v>0</v>
      </c>
      <c r="J11" s="2">
        <v>1000</v>
      </c>
      <c r="K11" s="2">
        <v>3</v>
      </c>
      <c r="L11" s="2" t="s">
        <v>96</v>
      </c>
      <c r="M11" s="2">
        <v>2</v>
      </c>
      <c r="N11" s="2">
        <v>2500</v>
      </c>
      <c r="O11" s="2">
        <v>0</v>
      </c>
      <c r="P11" s="2">
        <v>4</v>
      </c>
      <c r="Q11" s="2" t="s">
        <v>56</v>
      </c>
      <c r="R11" s="2">
        <v>5</v>
      </c>
      <c r="S11" s="2">
        <v>7500</v>
      </c>
      <c r="T11" s="2">
        <v>0</v>
      </c>
      <c r="U11" s="2">
        <v>2</v>
      </c>
      <c r="V11" s="2" t="s">
        <v>97</v>
      </c>
      <c r="W11" s="2">
        <v>2</v>
      </c>
      <c r="X11" s="2">
        <v>3000</v>
      </c>
      <c r="Y11" s="2">
        <v>500</v>
      </c>
      <c r="Z11" s="2">
        <v>3</v>
      </c>
      <c r="AA11" s="2" t="s">
        <v>98</v>
      </c>
      <c r="AB11" s="2">
        <v>4</v>
      </c>
      <c r="AC11" s="2">
        <v>2500</v>
      </c>
      <c r="AD11" s="2">
        <v>0</v>
      </c>
      <c r="AE11" s="2">
        <v>5</v>
      </c>
      <c r="AF11" s="2" t="s">
        <v>70</v>
      </c>
      <c r="AG11" s="2">
        <v>2</v>
      </c>
      <c r="AH11" s="2">
        <v>6000</v>
      </c>
      <c r="AI11" s="2">
        <v>9000</v>
      </c>
      <c r="AJ11" s="2">
        <v>0</v>
      </c>
      <c r="AK11" s="2" t="s">
        <v>71</v>
      </c>
      <c r="AL11" s="2">
        <v>0</v>
      </c>
      <c r="AM11" s="2">
        <v>0</v>
      </c>
      <c r="AN11" s="2">
        <v>0</v>
      </c>
      <c r="AO11" s="2" t="s">
        <v>50</v>
      </c>
      <c r="AP11" s="2" t="s">
        <v>67</v>
      </c>
      <c r="AQ11" s="2" t="s">
        <v>52</v>
      </c>
      <c r="AR11" s="2">
        <v>37500</v>
      </c>
    </row>
    <row r="12" spans="1:44" ht="13.2" x14ac:dyDescent="0.25">
      <c r="A12" s="4">
        <v>11</v>
      </c>
      <c r="B12" s="2">
        <v>5</v>
      </c>
      <c r="C12" s="2">
        <v>5</v>
      </c>
      <c r="D12" s="2">
        <v>50000</v>
      </c>
      <c r="E12" s="2">
        <v>0</v>
      </c>
      <c r="F12" s="2">
        <v>4</v>
      </c>
      <c r="G12" s="2" t="s">
        <v>99</v>
      </c>
      <c r="H12" s="2">
        <v>5</v>
      </c>
      <c r="I12" s="2">
        <v>30000</v>
      </c>
      <c r="J12" s="2">
        <v>0</v>
      </c>
      <c r="K12" s="2">
        <v>5</v>
      </c>
      <c r="L12" s="2" t="s">
        <v>100</v>
      </c>
      <c r="M12" s="2">
        <v>5</v>
      </c>
      <c r="N12" s="2" t="s">
        <v>85</v>
      </c>
      <c r="O12" s="2" t="s">
        <v>85</v>
      </c>
      <c r="P12" s="2">
        <v>3</v>
      </c>
      <c r="Q12" s="2" t="s">
        <v>45</v>
      </c>
      <c r="R12" s="2">
        <v>2</v>
      </c>
      <c r="S12" s="2">
        <v>6000</v>
      </c>
      <c r="T12" s="2" t="s">
        <v>85</v>
      </c>
      <c r="U12" s="2">
        <v>5</v>
      </c>
      <c r="V12" s="2" t="s">
        <v>46</v>
      </c>
      <c r="W12" s="2">
        <v>5</v>
      </c>
      <c r="X12" s="2">
        <v>40000</v>
      </c>
      <c r="Y12" s="2">
        <v>0</v>
      </c>
      <c r="Z12" s="2">
        <v>3</v>
      </c>
      <c r="AA12" s="2" t="s">
        <v>47</v>
      </c>
      <c r="AB12" s="2">
        <v>5</v>
      </c>
      <c r="AC12" s="2" t="s">
        <v>85</v>
      </c>
      <c r="AD12" s="2">
        <v>0</v>
      </c>
      <c r="AE12" s="2">
        <v>5</v>
      </c>
      <c r="AF12" s="2" t="s">
        <v>48</v>
      </c>
      <c r="AG12" s="2">
        <v>5</v>
      </c>
      <c r="AH12" s="2" t="s">
        <v>85</v>
      </c>
      <c r="AI12" s="2">
        <v>0</v>
      </c>
      <c r="AJ12" s="2">
        <v>3</v>
      </c>
      <c r="AK12" s="2" t="s">
        <v>101</v>
      </c>
      <c r="AL12" s="2">
        <v>5</v>
      </c>
      <c r="AM12" s="2">
        <v>30000</v>
      </c>
      <c r="AN12" s="2">
        <v>0</v>
      </c>
      <c r="AO12" s="2" t="s">
        <v>50</v>
      </c>
      <c r="AP12" s="2" t="s">
        <v>95</v>
      </c>
      <c r="AQ12" s="2" t="s">
        <v>102</v>
      </c>
      <c r="AR12" s="2">
        <v>37500</v>
      </c>
    </row>
    <row r="13" spans="1:44" ht="13.2" x14ac:dyDescent="0.25">
      <c r="A13" s="4">
        <v>12</v>
      </c>
      <c r="B13" s="2">
        <v>5</v>
      </c>
      <c r="C13" s="2">
        <v>1</v>
      </c>
      <c r="D13" s="2">
        <v>2000</v>
      </c>
      <c r="E13" s="2">
        <v>7000</v>
      </c>
      <c r="F13" s="2">
        <v>3</v>
      </c>
      <c r="G13" s="2" t="s">
        <v>103</v>
      </c>
      <c r="H13" s="2">
        <v>3</v>
      </c>
      <c r="I13" s="2">
        <v>8000</v>
      </c>
      <c r="J13" s="2">
        <v>3000</v>
      </c>
      <c r="K13" s="2">
        <v>2</v>
      </c>
      <c r="L13" s="2" t="s">
        <v>104</v>
      </c>
      <c r="M13" s="2">
        <v>1</v>
      </c>
      <c r="N13" s="2">
        <v>2000</v>
      </c>
      <c r="O13" s="2">
        <v>4000</v>
      </c>
      <c r="P13" s="2">
        <v>4</v>
      </c>
      <c r="Q13" s="2" t="s">
        <v>56</v>
      </c>
      <c r="R13" s="2">
        <v>4</v>
      </c>
      <c r="S13" s="2">
        <v>9000</v>
      </c>
      <c r="T13" s="2">
        <v>4000</v>
      </c>
      <c r="U13" s="2">
        <v>1</v>
      </c>
      <c r="V13" s="2" t="s">
        <v>55</v>
      </c>
      <c r="W13" s="2">
        <v>0</v>
      </c>
      <c r="X13" s="2">
        <v>0</v>
      </c>
      <c r="Y13" s="2">
        <v>5000</v>
      </c>
      <c r="Z13" s="2">
        <v>4</v>
      </c>
      <c r="AA13" s="2" t="s">
        <v>82</v>
      </c>
      <c r="AB13" s="2">
        <v>3</v>
      </c>
      <c r="AC13" s="2">
        <v>6000</v>
      </c>
      <c r="AD13" s="2">
        <v>4000</v>
      </c>
      <c r="AE13" s="2">
        <v>5</v>
      </c>
      <c r="AF13" s="2" t="s">
        <v>83</v>
      </c>
      <c r="AG13" s="2">
        <v>3</v>
      </c>
      <c r="AH13" s="2">
        <v>12000</v>
      </c>
      <c r="AI13" s="2">
        <v>6000</v>
      </c>
      <c r="AJ13" s="2">
        <v>4</v>
      </c>
      <c r="AK13" s="2" t="s">
        <v>84</v>
      </c>
      <c r="AL13" s="2">
        <v>3</v>
      </c>
      <c r="AM13" s="2">
        <v>5000</v>
      </c>
      <c r="AN13" s="2">
        <v>5000</v>
      </c>
      <c r="AO13" s="2" t="s">
        <v>50</v>
      </c>
      <c r="AP13" s="2" t="s">
        <v>67</v>
      </c>
      <c r="AQ13" s="2" t="s">
        <v>52</v>
      </c>
      <c r="AR13" s="2">
        <v>37500</v>
      </c>
    </row>
    <row r="14" spans="1:44" ht="13.2" x14ac:dyDescent="0.25">
      <c r="A14" s="4">
        <v>13</v>
      </c>
      <c r="B14" s="2">
        <v>5</v>
      </c>
      <c r="C14" s="2">
        <v>5</v>
      </c>
      <c r="D14" s="2">
        <v>10000</v>
      </c>
      <c r="E14" s="2">
        <v>0</v>
      </c>
      <c r="F14" s="2">
        <v>4</v>
      </c>
      <c r="G14" s="2" t="s">
        <v>72</v>
      </c>
      <c r="H14" s="2">
        <v>5</v>
      </c>
      <c r="I14" s="2">
        <v>10000</v>
      </c>
      <c r="J14" s="2">
        <v>0</v>
      </c>
      <c r="K14" s="2">
        <v>2</v>
      </c>
      <c r="L14" s="2" t="s">
        <v>54</v>
      </c>
      <c r="M14" s="2">
        <v>3</v>
      </c>
      <c r="N14" s="2">
        <v>3000</v>
      </c>
      <c r="O14" s="2">
        <v>500</v>
      </c>
      <c r="P14" s="2">
        <v>5</v>
      </c>
      <c r="Q14" s="2" t="s">
        <v>56</v>
      </c>
      <c r="R14" s="2">
        <v>4</v>
      </c>
      <c r="S14" s="2">
        <v>8000</v>
      </c>
      <c r="T14" s="2">
        <v>5000</v>
      </c>
      <c r="U14" s="2">
        <v>2</v>
      </c>
      <c r="V14" s="2" t="s">
        <v>105</v>
      </c>
      <c r="W14" s="2">
        <v>2</v>
      </c>
      <c r="X14" s="2">
        <v>2000</v>
      </c>
      <c r="Y14" s="2">
        <v>0</v>
      </c>
      <c r="Z14" s="2">
        <v>3</v>
      </c>
      <c r="AA14" s="2" t="s">
        <v>98</v>
      </c>
      <c r="AB14" s="2">
        <v>4</v>
      </c>
      <c r="AC14" s="2">
        <v>7500</v>
      </c>
      <c r="AD14" s="2">
        <v>500</v>
      </c>
      <c r="AE14" s="2">
        <v>4</v>
      </c>
      <c r="AF14" s="2" t="s">
        <v>83</v>
      </c>
      <c r="AG14" s="2">
        <v>4</v>
      </c>
      <c r="AH14" s="2">
        <v>10000</v>
      </c>
      <c r="AI14" s="2">
        <v>1500</v>
      </c>
      <c r="AJ14" s="2">
        <v>4</v>
      </c>
      <c r="AK14" s="2" t="s">
        <v>76</v>
      </c>
      <c r="AL14" s="2">
        <v>4</v>
      </c>
      <c r="AM14" s="2">
        <v>7000</v>
      </c>
      <c r="AN14" s="2">
        <v>3000</v>
      </c>
      <c r="AO14" s="2" t="s">
        <v>50</v>
      </c>
      <c r="AP14" s="2" t="s">
        <v>106</v>
      </c>
      <c r="AQ14" s="2" t="s">
        <v>52</v>
      </c>
      <c r="AR14" s="2">
        <v>45000</v>
      </c>
    </row>
    <row r="15" spans="1:44" ht="13.2" x14ac:dyDescent="0.25">
      <c r="A15" s="4">
        <v>14</v>
      </c>
      <c r="B15" s="2">
        <v>4</v>
      </c>
      <c r="C15" s="2">
        <v>1</v>
      </c>
      <c r="D15" s="2">
        <v>2000</v>
      </c>
      <c r="E15" s="2">
        <v>7000</v>
      </c>
      <c r="F15" s="2">
        <v>4</v>
      </c>
      <c r="G15" s="2" t="s">
        <v>107</v>
      </c>
      <c r="H15" s="2">
        <v>4</v>
      </c>
      <c r="I15" s="2">
        <v>10000</v>
      </c>
      <c r="J15" s="2">
        <v>1000</v>
      </c>
      <c r="K15" s="2">
        <v>1</v>
      </c>
      <c r="L15" s="2" t="s">
        <v>68</v>
      </c>
      <c r="M15" s="2">
        <v>2</v>
      </c>
      <c r="N15" s="2">
        <v>2000</v>
      </c>
      <c r="O15" s="2">
        <v>0</v>
      </c>
      <c r="P15" s="2">
        <v>4</v>
      </c>
      <c r="Q15" s="2" t="s">
        <v>56</v>
      </c>
      <c r="R15" s="2">
        <v>4</v>
      </c>
      <c r="S15" s="2">
        <v>9000</v>
      </c>
      <c r="T15" s="2">
        <v>5000</v>
      </c>
      <c r="U15" s="2">
        <v>3</v>
      </c>
      <c r="V15" s="2" t="s">
        <v>97</v>
      </c>
      <c r="W15" s="2">
        <v>3</v>
      </c>
      <c r="X15" s="2">
        <v>5000</v>
      </c>
      <c r="Y15" s="2">
        <v>2500</v>
      </c>
      <c r="Z15" s="2">
        <v>2</v>
      </c>
      <c r="AA15" s="2" t="s">
        <v>98</v>
      </c>
      <c r="AB15" s="2">
        <v>4</v>
      </c>
      <c r="AC15" s="2">
        <v>9500</v>
      </c>
      <c r="AD15" s="2">
        <v>1000</v>
      </c>
      <c r="AE15" s="2">
        <v>5</v>
      </c>
      <c r="AF15" s="2" t="s">
        <v>108</v>
      </c>
      <c r="AG15" s="2">
        <v>4</v>
      </c>
      <c r="AH15" s="2">
        <v>10000</v>
      </c>
      <c r="AI15" s="2">
        <v>3000</v>
      </c>
      <c r="AJ15" s="2">
        <v>0</v>
      </c>
      <c r="AK15" s="2" t="s">
        <v>49</v>
      </c>
      <c r="AL15" s="2">
        <v>4</v>
      </c>
      <c r="AM15" s="2">
        <v>5000</v>
      </c>
      <c r="AN15" s="2">
        <v>0</v>
      </c>
      <c r="AO15" s="2" t="s">
        <v>59</v>
      </c>
      <c r="AP15" s="2" t="s">
        <v>95</v>
      </c>
      <c r="AQ15" s="2" t="s">
        <v>77</v>
      </c>
      <c r="AR15" s="2">
        <v>37500</v>
      </c>
    </row>
    <row r="16" spans="1:44" ht="13.2" x14ac:dyDescent="0.25">
      <c r="A16" s="4">
        <v>15</v>
      </c>
      <c r="B16" s="2">
        <v>5</v>
      </c>
      <c r="C16" s="2">
        <v>4</v>
      </c>
      <c r="D16" s="2">
        <v>15000</v>
      </c>
      <c r="E16" s="2">
        <v>0</v>
      </c>
      <c r="F16" s="2">
        <v>3</v>
      </c>
      <c r="G16" s="2" t="s">
        <v>109</v>
      </c>
      <c r="H16" s="2">
        <v>3</v>
      </c>
      <c r="I16" s="2">
        <v>10000</v>
      </c>
      <c r="J16" s="2">
        <v>0</v>
      </c>
      <c r="K16" s="2">
        <v>5</v>
      </c>
      <c r="L16" s="2" t="s">
        <v>86</v>
      </c>
      <c r="M16" s="2">
        <v>5</v>
      </c>
      <c r="N16" s="2">
        <v>20000</v>
      </c>
      <c r="O16" s="2">
        <v>0</v>
      </c>
      <c r="P16" s="2">
        <v>2</v>
      </c>
      <c r="Q16" s="2" t="s">
        <v>90</v>
      </c>
      <c r="R16" s="2">
        <v>4</v>
      </c>
      <c r="S16" s="2">
        <v>5000</v>
      </c>
      <c r="T16" s="2">
        <v>0</v>
      </c>
      <c r="U16" s="2">
        <v>5</v>
      </c>
      <c r="V16" s="2" t="s">
        <v>110</v>
      </c>
      <c r="W16" s="2">
        <v>3</v>
      </c>
      <c r="X16" s="2">
        <v>15000</v>
      </c>
      <c r="Y16" s="2">
        <v>5000</v>
      </c>
      <c r="Z16" s="2">
        <v>4</v>
      </c>
      <c r="AA16" s="2" t="s">
        <v>111</v>
      </c>
      <c r="AB16" s="2">
        <v>4</v>
      </c>
      <c r="AC16" s="2">
        <v>40000</v>
      </c>
      <c r="AD16" s="2">
        <v>0</v>
      </c>
      <c r="AE16" s="2">
        <v>5</v>
      </c>
      <c r="AF16" s="2" t="s">
        <v>55</v>
      </c>
      <c r="AG16" s="2">
        <v>2</v>
      </c>
      <c r="AH16" s="2">
        <v>40000</v>
      </c>
      <c r="AI16" s="2">
        <v>5000</v>
      </c>
      <c r="AJ16" s="2">
        <v>5</v>
      </c>
      <c r="AK16" s="2" t="s">
        <v>112</v>
      </c>
      <c r="AL16" s="2">
        <v>3</v>
      </c>
      <c r="AM16" s="2">
        <v>15000</v>
      </c>
      <c r="AN16" s="2">
        <v>10000</v>
      </c>
      <c r="AO16" s="2" t="s">
        <v>50</v>
      </c>
      <c r="AP16" s="2" t="s">
        <v>106</v>
      </c>
      <c r="AQ16" s="2" t="s">
        <v>77</v>
      </c>
      <c r="AR16" s="2">
        <v>45000</v>
      </c>
    </row>
    <row r="17" spans="1:44" ht="13.2" x14ac:dyDescent="0.25">
      <c r="A17" s="4">
        <v>16</v>
      </c>
      <c r="B17" s="2">
        <v>3</v>
      </c>
      <c r="C17" s="2">
        <v>3</v>
      </c>
      <c r="D17" s="2">
        <v>10000</v>
      </c>
      <c r="E17" s="2">
        <v>2500</v>
      </c>
      <c r="F17" s="2">
        <v>5</v>
      </c>
      <c r="G17" s="2" t="s">
        <v>99</v>
      </c>
      <c r="H17" s="2">
        <v>3</v>
      </c>
      <c r="I17" s="2">
        <v>15000</v>
      </c>
      <c r="J17" s="2">
        <v>1000</v>
      </c>
      <c r="K17" s="2">
        <v>4</v>
      </c>
      <c r="L17" s="2" t="s">
        <v>63</v>
      </c>
      <c r="M17" s="2">
        <v>2</v>
      </c>
      <c r="N17" s="2">
        <v>20000</v>
      </c>
      <c r="O17" s="2">
        <v>3000</v>
      </c>
      <c r="P17" s="2">
        <v>2</v>
      </c>
      <c r="Q17" s="2" t="s">
        <v>64</v>
      </c>
      <c r="R17" s="2">
        <v>2</v>
      </c>
      <c r="S17" s="2">
        <v>0</v>
      </c>
      <c r="T17" s="2">
        <v>20000</v>
      </c>
      <c r="U17" s="2">
        <v>5</v>
      </c>
      <c r="V17" s="2" t="s">
        <v>46</v>
      </c>
      <c r="W17" s="2">
        <v>3</v>
      </c>
      <c r="X17" s="2">
        <v>15000</v>
      </c>
      <c r="Y17" s="2">
        <v>3000</v>
      </c>
      <c r="Z17" s="2">
        <v>3</v>
      </c>
      <c r="AA17" s="2" t="s">
        <v>47</v>
      </c>
      <c r="AB17" s="2">
        <v>3</v>
      </c>
      <c r="AC17" s="2">
        <v>13000</v>
      </c>
      <c r="AD17" s="2">
        <v>2500</v>
      </c>
      <c r="AE17" s="2">
        <v>5</v>
      </c>
      <c r="AF17" s="2" t="s">
        <v>113</v>
      </c>
      <c r="AG17" s="2">
        <v>3</v>
      </c>
      <c r="AH17" s="2">
        <v>28000</v>
      </c>
      <c r="AI17" s="2">
        <v>4000</v>
      </c>
      <c r="AJ17" s="2">
        <v>3</v>
      </c>
      <c r="AK17" s="2" t="s">
        <v>58</v>
      </c>
      <c r="AL17" s="2">
        <v>2</v>
      </c>
      <c r="AM17" s="2">
        <v>15000</v>
      </c>
      <c r="AN17" s="2">
        <v>2000</v>
      </c>
      <c r="AO17" s="2" t="s">
        <v>59</v>
      </c>
      <c r="AP17" s="2" t="s">
        <v>106</v>
      </c>
      <c r="AQ17" s="2" t="s">
        <v>77</v>
      </c>
      <c r="AR17" s="2">
        <v>45000</v>
      </c>
    </row>
    <row r="18" spans="1:44" ht="13.2" x14ac:dyDescent="0.25">
      <c r="A18" s="4">
        <v>17</v>
      </c>
      <c r="B18" s="2">
        <v>5</v>
      </c>
      <c r="C18" s="2">
        <v>5</v>
      </c>
      <c r="D18" s="2" t="s">
        <v>53</v>
      </c>
      <c r="E18" s="2">
        <v>0</v>
      </c>
      <c r="F18" s="2">
        <v>5</v>
      </c>
      <c r="G18" s="2" t="s">
        <v>72</v>
      </c>
      <c r="H18" s="2">
        <v>5</v>
      </c>
      <c r="I18" s="2" t="s">
        <v>53</v>
      </c>
      <c r="J18" s="2">
        <v>0</v>
      </c>
      <c r="K18" s="2">
        <v>4</v>
      </c>
      <c r="L18" s="2" t="s">
        <v>114</v>
      </c>
      <c r="M18" s="2">
        <v>3</v>
      </c>
      <c r="N18" s="2" t="s">
        <v>115</v>
      </c>
      <c r="O18" s="2" t="s">
        <v>116</v>
      </c>
      <c r="P18" s="2">
        <v>4</v>
      </c>
      <c r="Q18" s="2" t="s">
        <v>117</v>
      </c>
      <c r="R18" s="2">
        <v>3</v>
      </c>
      <c r="S18" s="2" t="s">
        <v>115</v>
      </c>
      <c r="T18" s="2" t="s">
        <v>118</v>
      </c>
      <c r="U18" s="2">
        <v>3</v>
      </c>
      <c r="V18" s="2" t="s">
        <v>119</v>
      </c>
      <c r="W18" s="2">
        <v>4</v>
      </c>
      <c r="X18" s="2" t="s">
        <v>120</v>
      </c>
      <c r="Y18" s="2">
        <v>500</v>
      </c>
      <c r="Z18" s="2">
        <v>4</v>
      </c>
      <c r="AA18" s="2" t="s">
        <v>74</v>
      </c>
      <c r="AB18" s="2">
        <v>4</v>
      </c>
      <c r="AC18" s="2" t="s">
        <v>121</v>
      </c>
      <c r="AD18" s="2" t="s">
        <v>122</v>
      </c>
      <c r="AE18" s="2">
        <v>5</v>
      </c>
      <c r="AF18" s="2" t="s">
        <v>108</v>
      </c>
      <c r="AG18" s="2">
        <v>4</v>
      </c>
      <c r="AH18" s="2" t="s">
        <v>118</v>
      </c>
      <c r="AI18" s="2" t="s">
        <v>116</v>
      </c>
      <c r="AJ18" s="2">
        <v>3</v>
      </c>
      <c r="AK18" s="2" t="s">
        <v>101</v>
      </c>
      <c r="AL18" s="2">
        <v>4</v>
      </c>
      <c r="AM18" s="2" t="s">
        <v>123</v>
      </c>
      <c r="AN18" s="2">
        <v>0</v>
      </c>
      <c r="AO18" s="2" t="s">
        <v>50</v>
      </c>
      <c r="AP18" s="2" t="s">
        <v>95</v>
      </c>
      <c r="AQ18" s="2" t="s">
        <v>52</v>
      </c>
      <c r="AR18" s="2">
        <v>37500</v>
      </c>
    </row>
    <row r="19" spans="1:44" ht="13.2" x14ac:dyDescent="0.25">
      <c r="A19" s="4">
        <v>18</v>
      </c>
      <c r="B19" s="2">
        <v>5</v>
      </c>
      <c r="C19" s="2">
        <v>3</v>
      </c>
      <c r="D19" s="2">
        <v>100000</v>
      </c>
      <c r="E19" s="2">
        <v>5000</v>
      </c>
      <c r="F19" s="2">
        <v>5</v>
      </c>
      <c r="G19" s="2" t="s">
        <v>43</v>
      </c>
      <c r="H19" s="2">
        <v>3</v>
      </c>
      <c r="I19" s="2">
        <v>100000</v>
      </c>
      <c r="J19" s="2">
        <v>5000</v>
      </c>
      <c r="K19" s="2">
        <v>5</v>
      </c>
      <c r="L19" s="2" t="s">
        <v>63</v>
      </c>
      <c r="M19" s="2">
        <v>3</v>
      </c>
      <c r="N19" s="2">
        <v>100000</v>
      </c>
      <c r="O19" s="2">
        <v>5000</v>
      </c>
      <c r="P19" s="2">
        <v>5</v>
      </c>
      <c r="Q19" s="2" t="s">
        <v>117</v>
      </c>
      <c r="R19" s="2">
        <v>3</v>
      </c>
      <c r="S19" s="2">
        <v>100000</v>
      </c>
      <c r="T19" s="2">
        <v>5000</v>
      </c>
      <c r="U19" s="2">
        <v>5</v>
      </c>
      <c r="V19" s="2" t="s">
        <v>110</v>
      </c>
      <c r="W19" s="2">
        <v>3</v>
      </c>
      <c r="X19" s="2">
        <v>100000</v>
      </c>
      <c r="Y19" s="2">
        <v>5000</v>
      </c>
      <c r="Z19" s="2">
        <v>5</v>
      </c>
      <c r="AA19" s="2" t="s">
        <v>124</v>
      </c>
      <c r="AB19" s="2">
        <v>3</v>
      </c>
      <c r="AC19" s="2">
        <v>100000</v>
      </c>
      <c r="AD19" s="2">
        <v>5000</v>
      </c>
      <c r="AE19" s="2">
        <v>5</v>
      </c>
      <c r="AF19" s="2" t="s">
        <v>48</v>
      </c>
      <c r="AG19" s="2">
        <v>4</v>
      </c>
      <c r="AH19" s="2">
        <v>100000</v>
      </c>
      <c r="AI19" s="2">
        <v>5000</v>
      </c>
      <c r="AJ19" s="2">
        <v>5</v>
      </c>
      <c r="AK19" s="2" t="s">
        <v>49</v>
      </c>
      <c r="AL19" s="2">
        <v>3</v>
      </c>
      <c r="AM19" s="2">
        <v>100000</v>
      </c>
      <c r="AN19" s="2">
        <v>5000</v>
      </c>
      <c r="AO19" s="2" t="s">
        <v>59</v>
      </c>
      <c r="AP19" s="2" t="s">
        <v>51</v>
      </c>
      <c r="AQ19" s="2" t="s">
        <v>61</v>
      </c>
      <c r="AR19" s="2">
        <v>20600</v>
      </c>
    </row>
    <row r="20" spans="1:44" ht="13.2" x14ac:dyDescent="0.25">
      <c r="A20" s="4">
        <v>19</v>
      </c>
      <c r="B20" s="2">
        <v>5</v>
      </c>
      <c r="C20" s="2">
        <v>5</v>
      </c>
      <c r="D20" s="2">
        <v>30000</v>
      </c>
      <c r="E20" s="2">
        <v>10000</v>
      </c>
      <c r="F20" s="2">
        <v>4</v>
      </c>
      <c r="G20" s="2" t="s">
        <v>125</v>
      </c>
      <c r="H20" s="2">
        <v>4</v>
      </c>
      <c r="I20" s="2">
        <v>30000</v>
      </c>
      <c r="J20" s="2">
        <v>10000</v>
      </c>
      <c r="K20" s="2">
        <v>4</v>
      </c>
      <c r="L20" s="2" t="s">
        <v>68</v>
      </c>
      <c r="M20" s="2">
        <v>4</v>
      </c>
      <c r="N20" s="2">
        <v>20000</v>
      </c>
      <c r="O20" s="2">
        <v>5000</v>
      </c>
      <c r="P20" s="2">
        <v>5</v>
      </c>
      <c r="Q20" s="2" t="s">
        <v>117</v>
      </c>
      <c r="R20" s="2">
        <v>1</v>
      </c>
      <c r="S20" s="2">
        <v>0</v>
      </c>
      <c r="T20" s="2">
        <v>50000</v>
      </c>
      <c r="U20" s="2">
        <v>5</v>
      </c>
      <c r="V20" s="2" t="s">
        <v>46</v>
      </c>
      <c r="W20" s="2">
        <v>4</v>
      </c>
      <c r="X20" s="2">
        <v>50000</v>
      </c>
      <c r="Y20" s="2">
        <v>0</v>
      </c>
      <c r="Z20" s="2">
        <v>4</v>
      </c>
      <c r="AA20" s="2" t="s">
        <v>54</v>
      </c>
      <c r="AB20" s="2">
        <v>4</v>
      </c>
      <c r="AC20" s="2">
        <v>10000</v>
      </c>
      <c r="AD20" s="2">
        <v>10000</v>
      </c>
      <c r="AE20" s="2">
        <v>5</v>
      </c>
      <c r="AF20" s="2" t="s">
        <v>113</v>
      </c>
      <c r="AG20" s="2">
        <v>4</v>
      </c>
      <c r="AH20" s="2">
        <v>10000</v>
      </c>
      <c r="AI20" s="2">
        <v>10000</v>
      </c>
      <c r="AJ20" s="2">
        <v>4</v>
      </c>
      <c r="AK20" s="2" t="s">
        <v>49</v>
      </c>
      <c r="AL20" s="2">
        <v>4</v>
      </c>
      <c r="AM20" s="2">
        <v>10000</v>
      </c>
      <c r="AN20" s="2">
        <v>10000</v>
      </c>
      <c r="AO20" s="2" t="s">
        <v>50</v>
      </c>
      <c r="AP20" s="2" t="s">
        <v>67</v>
      </c>
      <c r="AQ20" s="2" t="s">
        <v>77</v>
      </c>
      <c r="AR20" s="2">
        <v>37500</v>
      </c>
    </row>
    <row r="21" spans="1:44" ht="13.2" x14ac:dyDescent="0.25">
      <c r="A21" s="4">
        <v>20</v>
      </c>
      <c r="B21" s="2">
        <v>5</v>
      </c>
      <c r="C21" s="2">
        <v>4</v>
      </c>
      <c r="D21" s="2">
        <v>1500</v>
      </c>
      <c r="E21" s="2">
        <v>1500</v>
      </c>
      <c r="F21" s="2">
        <v>5</v>
      </c>
      <c r="G21" s="2" t="s">
        <v>125</v>
      </c>
      <c r="H21" s="2">
        <v>5</v>
      </c>
      <c r="I21" s="2">
        <v>1000</v>
      </c>
      <c r="J21" s="2">
        <v>1000</v>
      </c>
      <c r="K21" s="2">
        <v>5</v>
      </c>
      <c r="L21" s="2" t="s">
        <v>44</v>
      </c>
      <c r="M21" s="2">
        <v>4</v>
      </c>
      <c r="N21" s="2">
        <v>2000</v>
      </c>
      <c r="O21" s="2">
        <v>1000</v>
      </c>
      <c r="P21" s="2">
        <v>3</v>
      </c>
      <c r="Q21" s="2" t="s">
        <v>126</v>
      </c>
      <c r="R21" s="2">
        <v>3</v>
      </c>
      <c r="S21" s="2">
        <v>1000</v>
      </c>
      <c r="T21" s="2">
        <v>2000</v>
      </c>
      <c r="U21" s="2">
        <v>5</v>
      </c>
      <c r="V21" s="2" t="s">
        <v>65</v>
      </c>
      <c r="W21" s="2">
        <v>4</v>
      </c>
      <c r="X21" s="2">
        <v>1000</v>
      </c>
      <c r="Y21" s="2">
        <v>1000</v>
      </c>
      <c r="Z21" s="2">
        <v>5</v>
      </c>
      <c r="AA21" s="2" t="s">
        <v>127</v>
      </c>
      <c r="AB21" s="2">
        <v>4</v>
      </c>
      <c r="AC21" s="2">
        <v>1000</v>
      </c>
      <c r="AD21" s="2">
        <v>500</v>
      </c>
      <c r="AE21" s="2">
        <v>5</v>
      </c>
      <c r="AF21" s="2" t="s">
        <v>128</v>
      </c>
      <c r="AG21" s="2">
        <v>4</v>
      </c>
      <c r="AH21" s="2">
        <v>1000</v>
      </c>
      <c r="AI21" s="2">
        <v>500</v>
      </c>
      <c r="AJ21" s="2">
        <v>5</v>
      </c>
      <c r="AK21" s="2" t="s">
        <v>49</v>
      </c>
      <c r="AL21" s="2">
        <v>4</v>
      </c>
      <c r="AM21" s="2">
        <v>5000</v>
      </c>
      <c r="AN21" s="2">
        <v>1000</v>
      </c>
      <c r="AO21" s="2" t="s">
        <v>50</v>
      </c>
      <c r="AP21" s="2" t="s">
        <v>95</v>
      </c>
      <c r="AQ21" s="2" t="s">
        <v>52</v>
      </c>
      <c r="AR21" s="2">
        <v>37500</v>
      </c>
    </row>
    <row r="22" spans="1:44" ht="13.2" x14ac:dyDescent="0.25">
      <c r="A22" s="4">
        <v>21</v>
      </c>
      <c r="B22" s="2">
        <v>5</v>
      </c>
      <c r="C22" s="2">
        <v>3</v>
      </c>
      <c r="D22" s="2">
        <v>30000</v>
      </c>
      <c r="E22" s="2">
        <v>5000</v>
      </c>
      <c r="F22" s="2">
        <v>2</v>
      </c>
      <c r="G22" s="2" t="s">
        <v>55</v>
      </c>
      <c r="H22" s="2">
        <v>1</v>
      </c>
      <c r="I22" s="2">
        <v>5000</v>
      </c>
      <c r="J22" s="2">
        <v>6000</v>
      </c>
      <c r="K22" s="2">
        <v>4</v>
      </c>
      <c r="L22" s="2" t="s">
        <v>100</v>
      </c>
      <c r="M22" s="2">
        <v>5</v>
      </c>
      <c r="N22" s="2">
        <v>20000</v>
      </c>
      <c r="O22" s="2" t="s">
        <v>85</v>
      </c>
      <c r="P22" s="2">
        <v>5</v>
      </c>
      <c r="Q22" s="2" t="s">
        <v>129</v>
      </c>
      <c r="R22" s="2">
        <v>1</v>
      </c>
      <c r="S22" s="2">
        <v>2000</v>
      </c>
      <c r="T22" s="2" t="s">
        <v>85</v>
      </c>
      <c r="U22" s="2">
        <v>4</v>
      </c>
      <c r="V22" s="2" t="s">
        <v>87</v>
      </c>
      <c r="W22" s="2">
        <v>5</v>
      </c>
      <c r="X22" s="2">
        <v>30000</v>
      </c>
      <c r="Y22" s="2" t="s">
        <v>85</v>
      </c>
      <c r="Z22" s="2">
        <v>5</v>
      </c>
      <c r="AA22" s="2" t="s">
        <v>130</v>
      </c>
      <c r="AB22" s="2">
        <v>5</v>
      </c>
      <c r="AC22" s="2">
        <v>60000</v>
      </c>
      <c r="AD22" s="2" t="s">
        <v>85</v>
      </c>
      <c r="AE22" s="2">
        <v>4</v>
      </c>
      <c r="AF22" s="2" t="s">
        <v>48</v>
      </c>
      <c r="AG22" s="2">
        <v>5</v>
      </c>
      <c r="AH22" s="2">
        <v>60000</v>
      </c>
      <c r="AI22" s="2" t="s">
        <v>85</v>
      </c>
      <c r="AJ22" s="2">
        <v>4</v>
      </c>
      <c r="AK22" s="2" t="s">
        <v>101</v>
      </c>
      <c r="AL22" s="2">
        <v>5</v>
      </c>
      <c r="AM22" s="2">
        <v>50000</v>
      </c>
      <c r="AN22" s="2" t="s">
        <v>85</v>
      </c>
      <c r="AO22" s="2" t="s">
        <v>59</v>
      </c>
      <c r="AP22" s="2" t="s">
        <v>51</v>
      </c>
      <c r="AQ22" s="2" t="s">
        <v>52</v>
      </c>
      <c r="AR22" s="2">
        <v>27500</v>
      </c>
    </row>
    <row r="23" spans="1:44" ht="13.2" x14ac:dyDescent="0.25">
      <c r="A23" s="4">
        <v>22</v>
      </c>
      <c r="B23" s="2">
        <v>3</v>
      </c>
      <c r="C23" s="2">
        <v>3</v>
      </c>
      <c r="D23" s="2">
        <v>15000</v>
      </c>
      <c r="E23" s="2">
        <v>5000</v>
      </c>
      <c r="F23" s="2">
        <v>3</v>
      </c>
      <c r="G23" s="2" t="s">
        <v>125</v>
      </c>
      <c r="H23" s="2">
        <v>4</v>
      </c>
      <c r="I23" s="2">
        <v>15000</v>
      </c>
      <c r="J23" s="2">
        <v>5000</v>
      </c>
      <c r="K23" s="2">
        <v>4</v>
      </c>
      <c r="L23" s="2" t="s">
        <v>96</v>
      </c>
      <c r="M23" s="2">
        <v>3</v>
      </c>
      <c r="N23" s="2">
        <v>12000</v>
      </c>
      <c r="O23" s="2">
        <v>5000</v>
      </c>
      <c r="P23" s="2">
        <v>5</v>
      </c>
      <c r="Q23" s="2" t="s">
        <v>117</v>
      </c>
      <c r="R23" s="2">
        <v>3</v>
      </c>
      <c r="S23" s="2">
        <v>7000</v>
      </c>
      <c r="T23" s="2">
        <v>20000</v>
      </c>
      <c r="U23" s="2">
        <v>4</v>
      </c>
      <c r="V23" s="2" t="s">
        <v>110</v>
      </c>
      <c r="W23" s="2">
        <v>2</v>
      </c>
      <c r="X23" s="2">
        <v>10000</v>
      </c>
      <c r="Y23" s="2">
        <v>7000</v>
      </c>
      <c r="Z23" s="2">
        <v>3</v>
      </c>
      <c r="AA23" s="2" t="s">
        <v>131</v>
      </c>
      <c r="AB23" s="2">
        <v>3</v>
      </c>
      <c r="AC23" s="2">
        <v>15000</v>
      </c>
      <c r="AD23" s="2">
        <v>5000</v>
      </c>
      <c r="AE23" s="2">
        <v>5</v>
      </c>
      <c r="AF23" s="2" t="s">
        <v>54</v>
      </c>
      <c r="AG23" s="2">
        <v>4</v>
      </c>
      <c r="AH23" s="2">
        <v>20000</v>
      </c>
      <c r="AI23" s="2">
        <v>5000</v>
      </c>
      <c r="AJ23" s="2">
        <v>4</v>
      </c>
      <c r="AK23" s="2" t="s">
        <v>58</v>
      </c>
      <c r="AL23" s="2">
        <v>3</v>
      </c>
      <c r="AM23" s="2">
        <v>10000</v>
      </c>
      <c r="AN23" s="2">
        <v>3000</v>
      </c>
      <c r="AO23" s="2" t="s">
        <v>59</v>
      </c>
      <c r="AP23" s="2" t="s">
        <v>106</v>
      </c>
      <c r="AQ23" s="2" t="s">
        <v>77</v>
      </c>
      <c r="AR23" s="2">
        <v>45000</v>
      </c>
    </row>
    <row r="24" spans="1:44" ht="13.2" x14ac:dyDescent="0.25">
      <c r="A24" s="4">
        <v>23</v>
      </c>
      <c r="B24" s="2">
        <v>3</v>
      </c>
      <c r="C24" s="2">
        <v>3</v>
      </c>
      <c r="D24" s="2">
        <v>20000</v>
      </c>
      <c r="E24" s="2">
        <v>0</v>
      </c>
      <c r="F24" s="2">
        <v>4</v>
      </c>
      <c r="G24" s="2" t="s">
        <v>132</v>
      </c>
      <c r="H24" s="2">
        <v>4</v>
      </c>
      <c r="I24" s="2">
        <v>50000</v>
      </c>
      <c r="J24" s="2">
        <v>0</v>
      </c>
      <c r="K24" s="2">
        <v>5</v>
      </c>
      <c r="L24" s="2" t="s">
        <v>133</v>
      </c>
      <c r="M24" s="2">
        <v>4</v>
      </c>
      <c r="N24" s="2">
        <v>50000</v>
      </c>
      <c r="O24" s="2">
        <v>0</v>
      </c>
      <c r="P24" s="2">
        <v>5</v>
      </c>
      <c r="Q24" s="2" t="s">
        <v>64</v>
      </c>
      <c r="R24" s="2">
        <v>2</v>
      </c>
      <c r="S24" s="2">
        <v>10000</v>
      </c>
      <c r="T24" s="2">
        <v>70000</v>
      </c>
      <c r="U24" s="2">
        <v>4</v>
      </c>
      <c r="V24" s="2" t="s">
        <v>65</v>
      </c>
      <c r="W24" s="2">
        <v>4</v>
      </c>
      <c r="X24" s="2">
        <v>30000</v>
      </c>
      <c r="Y24" s="2">
        <v>0</v>
      </c>
      <c r="Z24" s="2">
        <v>4</v>
      </c>
      <c r="AA24" s="2" t="s">
        <v>82</v>
      </c>
      <c r="AB24" s="2">
        <v>4</v>
      </c>
      <c r="AC24" s="2">
        <v>30000</v>
      </c>
      <c r="AD24" s="2">
        <v>10000</v>
      </c>
      <c r="AE24" s="2">
        <v>5</v>
      </c>
      <c r="AF24" s="2" t="s">
        <v>66</v>
      </c>
      <c r="AG24" s="2">
        <v>3</v>
      </c>
      <c r="AH24" s="2">
        <v>70000</v>
      </c>
      <c r="AI24" s="2">
        <v>15000</v>
      </c>
      <c r="AJ24" s="2">
        <v>2</v>
      </c>
      <c r="AK24" s="2" t="s">
        <v>134</v>
      </c>
      <c r="AL24" s="2">
        <v>2</v>
      </c>
      <c r="AM24" s="2">
        <v>20000</v>
      </c>
      <c r="AN24" s="2">
        <v>0</v>
      </c>
      <c r="AO24" s="2" t="s">
        <v>50</v>
      </c>
      <c r="AP24" s="2" t="s">
        <v>106</v>
      </c>
      <c r="AQ24" s="2" t="s">
        <v>77</v>
      </c>
      <c r="AR24" s="2">
        <v>45000</v>
      </c>
    </row>
    <row r="25" spans="1:44" ht="13.2" x14ac:dyDescent="0.25">
      <c r="A25" s="4">
        <v>24</v>
      </c>
      <c r="B25" s="2">
        <v>4</v>
      </c>
      <c r="C25" s="2">
        <v>3</v>
      </c>
      <c r="D25" s="2">
        <v>5000</v>
      </c>
      <c r="E25" s="2">
        <v>2000</v>
      </c>
      <c r="F25" s="2">
        <v>3</v>
      </c>
      <c r="G25" s="2" t="s">
        <v>103</v>
      </c>
      <c r="H25" s="2">
        <v>4</v>
      </c>
      <c r="I25" s="2">
        <v>5000</v>
      </c>
      <c r="J25" s="2">
        <v>0</v>
      </c>
      <c r="K25" s="2">
        <v>2</v>
      </c>
      <c r="L25" s="2" t="s">
        <v>54</v>
      </c>
      <c r="M25" s="2">
        <v>3</v>
      </c>
      <c r="N25" s="2">
        <v>3000</v>
      </c>
      <c r="O25" s="2">
        <v>0</v>
      </c>
      <c r="P25" s="2">
        <v>4</v>
      </c>
      <c r="Q25" s="2" t="s">
        <v>135</v>
      </c>
      <c r="R25" s="2">
        <v>3</v>
      </c>
      <c r="S25" s="2">
        <v>7000</v>
      </c>
      <c r="T25" s="2">
        <v>10000</v>
      </c>
      <c r="U25" s="2">
        <v>3</v>
      </c>
      <c r="V25" s="2" t="s">
        <v>54</v>
      </c>
      <c r="W25" s="2">
        <v>3</v>
      </c>
      <c r="X25" s="2">
        <v>5000</v>
      </c>
      <c r="Y25" s="2">
        <v>500</v>
      </c>
      <c r="Z25" s="2">
        <v>5</v>
      </c>
      <c r="AA25" s="2" t="s">
        <v>54</v>
      </c>
      <c r="AB25" s="2">
        <v>4</v>
      </c>
      <c r="AC25" s="2">
        <v>10000</v>
      </c>
      <c r="AD25" s="2">
        <v>2000</v>
      </c>
      <c r="AE25" s="2">
        <v>5</v>
      </c>
      <c r="AF25" s="2" t="s">
        <v>83</v>
      </c>
      <c r="AG25" s="2">
        <v>4</v>
      </c>
      <c r="AH25" s="2">
        <v>10000</v>
      </c>
      <c r="AI25" s="2">
        <v>3000</v>
      </c>
      <c r="AJ25" s="2">
        <v>2</v>
      </c>
      <c r="AK25" s="2" t="s">
        <v>54</v>
      </c>
      <c r="AL25" s="2">
        <v>4</v>
      </c>
      <c r="AM25" s="2">
        <v>5000</v>
      </c>
      <c r="AN25" s="2">
        <v>2000</v>
      </c>
      <c r="AO25" s="2" t="s">
        <v>59</v>
      </c>
      <c r="AP25" s="2" t="s">
        <v>60</v>
      </c>
      <c r="AQ25" s="2" t="s">
        <v>52</v>
      </c>
      <c r="AR25" s="2">
        <v>27500</v>
      </c>
    </row>
    <row r="26" spans="1:44" ht="13.2" x14ac:dyDescent="0.25">
      <c r="A26" s="4">
        <v>25</v>
      </c>
      <c r="B26" s="2">
        <v>3</v>
      </c>
      <c r="C26" s="2">
        <v>4</v>
      </c>
      <c r="D26" s="2">
        <v>3200</v>
      </c>
      <c r="E26" s="2">
        <v>1000</v>
      </c>
      <c r="F26" s="2">
        <v>5</v>
      </c>
      <c r="G26" s="2" t="s">
        <v>62</v>
      </c>
      <c r="H26" s="2">
        <v>4</v>
      </c>
      <c r="I26" s="2">
        <v>7000</v>
      </c>
      <c r="J26" s="2">
        <v>4000</v>
      </c>
      <c r="K26" s="2">
        <v>4</v>
      </c>
      <c r="L26" s="2" t="s">
        <v>114</v>
      </c>
      <c r="M26" s="2">
        <v>5</v>
      </c>
      <c r="N26" s="2">
        <v>10000</v>
      </c>
      <c r="O26" s="2">
        <v>3000</v>
      </c>
      <c r="P26" s="2">
        <v>4</v>
      </c>
      <c r="Q26" s="2" t="s">
        <v>45</v>
      </c>
      <c r="R26" s="2">
        <v>4</v>
      </c>
      <c r="S26" s="2">
        <v>5000</v>
      </c>
      <c r="T26" s="2">
        <v>7000</v>
      </c>
      <c r="U26" s="2">
        <v>4</v>
      </c>
      <c r="V26" s="2" t="s">
        <v>110</v>
      </c>
      <c r="W26" s="2">
        <v>5</v>
      </c>
      <c r="X26" s="2">
        <v>6000</v>
      </c>
      <c r="Y26" s="2">
        <v>6000</v>
      </c>
      <c r="Z26" s="2">
        <v>4</v>
      </c>
      <c r="AA26" s="2" t="s">
        <v>47</v>
      </c>
      <c r="AB26" s="2">
        <v>4</v>
      </c>
      <c r="AC26" s="2">
        <v>5000</v>
      </c>
      <c r="AD26" s="2">
        <v>5000</v>
      </c>
      <c r="AE26" s="2">
        <v>5</v>
      </c>
      <c r="AF26" s="2" t="s">
        <v>113</v>
      </c>
      <c r="AG26" s="2">
        <v>4</v>
      </c>
      <c r="AH26" s="2">
        <v>12000</v>
      </c>
      <c r="AI26" s="2">
        <v>5000</v>
      </c>
      <c r="AJ26" s="2">
        <v>3</v>
      </c>
      <c r="AK26" s="2" t="s">
        <v>49</v>
      </c>
      <c r="AL26" s="2">
        <v>5</v>
      </c>
      <c r="AM26" s="2">
        <v>6000</v>
      </c>
      <c r="AN26" s="2">
        <v>4000</v>
      </c>
      <c r="AO26" s="2" t="s">
        <v>59</v>
      </c>
      <c r="AP26" s="2" t="s">
        <v>67</v>
      </c>
      <c r="AQ26" s="2" t="s">
        <v>52</v>
      </c>
      <c r="AR26" s="2">
        <v>32500</v>
      </c>
    </row>
    <row r="27" spans="1:44" ht="13.2" x14ac:dyDescent="0.25">
      <c r="A27" s="4">
        <v>26</v>
      </c>
      <c r="B27" s="2">
        <v>5</v>
      </c>
      <c r="C27" s="2">
        <v>5</v>
      </c>
      <c r="D27" s="2">
        <v>20000</v>
      </c>
      <c r="E27" s="2">
        <v>0</v>
      </c>
      <c r="F27" s="2">
        <v>5</v>
      </c>
      <c r="G27" s="2" t="s">
        <v>72</v>
      </c>
      <c r="H27" s="2">
        <v>4</v>
      </c>
      <c r="I27" s="2">
        <v>25000</v>
      </c>
      <c r="J27" s="2">
        <v>10000</v>
      </c>
      <c r="K27" s="2">
        <v>4</v>
      </c>
      <c r="L27" s="2" t="s">
        <v>91</v>
      </c>
      <c r="M27" s="2">
        <v>4</v>
      </c>
      <c r="N27" s="2">
        <v>15000</v>
      </c>
      <c r="O27" s="2">
        <v>7500</v>
      </c>
      <c r="P27" s="2">
        <v>5</v>
      </c>
      <c r="Q27" s="2" t="s">
        <v>90</v>
      </c>
      <c r="R27" s="2">
        <v>3</v>
      </c>
      <c r="S27" s="2">
        <v>10000</v>
      </c>
      <c r="T27" s="2">
        <v>10000</v>
      </c>
      <c r="U27" s="2">
        <v>4</v>
      </c>
      <c r="V27" s="2" t="s">
        <v>119</v>
      </c>
      <c r="W27" s="2">
        <v>4</v>
      </c>
      <c r="X27" s="2">
        <v>9000</v>
      </c>
      <c r="Y27" s="2">
        <v>4000</v>
      </c>
      <c r="Z27" s="2">
        <v>5</v>
      </c>
      <c r="AA27" s="2" t="s">
        <v>93</v>
      </c>
      <c r="AB27" s="2">
        <v>5</v>
      </c>
      <c r="AC27" s="2">
        <v>25000</v>
      </c>
      <c r="AD27" s="2">
        <v>0</v>
      </c>
      <c r="AE27" s="2">
        <v>5</v>
      </c>
      <c r="AF27" s="2" t="s">
        <v>75</v>
      </c>
      <c r="AG27" s="2">
        <v>5</v>
      </c>
      <c r="AH27" s="2">
        <v>30000</v>
      </c>
      <c r="AI27" s="2">
        <v>0</v>
      </c>
      <c r="AJ27" s="2">
        <v>4</v>
      </c>
      <c r="AK27" s="2" t="s">
        <v>112</v>
      </c>
      <c r="AL27" s="2">
        <v>4</v>
      </c>
      <c r="AM27" s="2">
        <v>20000</v>
      </c>
      <c r="AN27" s="2">
        <v>10000</v>
      </c>
      <c r="AO27" s="2" t="s">
        <v>50</v>
      </c>
      <c r="AP27" s="2" t="s">
        <v>60</v>
      </c>
      <c r="AQ27" s="2" t="s">
        <v>77</v>
      </c>
      <c r="AR27" s="2">
        <v>100000</v>
      </c>
    </row>
    <row r="28" spans="1:44" ht="13.2" x14ac:dyDescent="0.25">
      <c r="A28" s="4">
        <v>27</v>
      </c>
      <c r="B28" s="2">
        <v>5</v>
      </c>
      <c r="C28" s="2">
        <v>5</v>
      </c>
      <c r="D28" s="2">
        <v>15000</v>
      </c>
      <c r="E28" s="2">
        <v>0</v>
      </c>
      <c r="F28" s="2">
        <v>5</v>
      </c>
      <c r="G28" s="2" t="s">
        <v>99</v>
      </c>
      <c r="H28" s="2">
        <v>3</v>
      </c>
      <c r="I28" s="2">
        <v>15000</v>
      </c>
      <c r="J28" s="2">
        <v>10000</v>
      </c>
      <c r="K28" s="2">
        <v>4</v>
      </c>
      <c r="L28" s="2" t="s">
        <v>114</v>
      </c>
      <c r="M28" s="2">
        <v>4</v>
      </c>
      <c r="N28" s="2">
        <v>10000</v>
      </c>
      <c r="O28" s="2">
        <v>5000</v>
      </c>
      <c r="P28" s="2">
        <v>3</v>
      </c>
      <c r="Q28" s="2" t="s">
        <v>136</v>
      </c>
      <c r="R28" s="2">
        <v>3</v>
      </c>
      <c r="S28" s="2">
        <v>5000</v>
      </c>
      <c r="T28" s="2">
        <v>7500</v>
      </c>
      <c r="U28" s="2">
        <v>4</v>
      </c>
      <c r="V28" s="2" t="s">
        <v>65</v>
      </c>
      <c r="W28" s="2">
        <v>5</v>
      </c>
      <c r="X28" s="2">
        <v>12500</v>
      </c>
      <c r="Y28" s="2">
        <v>0</v>
      </c>
      <c r="Z28" s="2">
        <v>5</v>
      </c>
      <c r="AA28" s="2" t="s">
        <v>74</v>
      </c>
      <c r="AB28" s="2">
        <v>5</v>
      </c>
      <c r="AC28" s="2">
        <v>10000</v>
      </c>
      <c r="AD28" s="2">
        <v>0</v>
      </c>
      <c r="AE28" s="2">
        <v>5</v>
      </c>
      <c r="AF28" s="2" t="s">
        <v>48</v>
      </c>
      <c r="AG28" s="2">
        <v>5</v>
      </c>
      <c r="AH28" s="2">
        <v>25000</v>
      </c>
      <c r="AI28" s="2">
        <v>0</v>
      </c>
      <c r="AJ28" s="2">
        <v>3</v>
      </c>
      <c r="AK28" s="2" t="s">
        <v>101</v>
      </c>
      <c r="AL28" s="2">
        <v>4</v>
      </c>
      <c r="AM28" s="2">
        <v>6500</v>
      </c>
      <c r="AN28" s="2">
        <v>2500</v>
      </c>
      <c r="AO28" s="2" t="s">
        <v>59</v>
      </c>
      <c r="AP28" s="2" t="s">
        <v>60</v>
      </c>
      <c r="AQ28" s="2" t="s">
        <v>77</v>
      </c>
      <c r="AR28" s="2">
        <v>62500</v>
      </c>
    </row>
    <row r="29" spans="1:44" ht="13.2" x14ac:dyDescent="0.25">
      <c r="A29" s="4">
        <v>28</v>
      </c>
      <c r="B29" s="2">
        <v>3</v>
      </c>
      <c r="C29" s="2">
        <v>4</v>
      </c>
      <c r="D29" s="2">
        <v>0</v>
      </c>
      <c r="E29" s="2">
        <v>0</v>
      </c>
      <c r="F29" s="2">
        <v>4</v>
      </c>
      <c r="G29" s="2" t="s">
        <v>125</v>
      </c>
      <c r="H29" s="2">
        <v>4</v>
      </c>
      <c r="I29" s="2">
        <v>0</v>
      </c>
      <c r="J29" s="2">
        <v>0</v>
      </c>
      <c r="K29" s="2">
        <v>4</v>
      </c>
      <c r="L29" s="2" t="s">
        <v>86</v>
      </c>
      <c r="M29" s="2">
        <v>4</v>
      </c>
      <c r="N29" s="2">
        <v>0</v>
      </c>
      <c r="O29" s="2">
        <v>0</v>
      </c>
      <c r="P29" s="2">
        <v>2</v>
      </c>
      <c r="Q29" s="2" t="s">
        <v>126</v>
      </c>
      <c r="R29" s="2">
        <v>1</v>
      </c>
      <c r="S29" s="2">
        <v>0</v>
      </c>
      <c r="T29" s="2">
        <v>0</v>
      </c>
      <c r="U29" s="2">
        <v>3</v>
      </c>
      <c r="V29" s="2" t="s">
        <v>110</v>
      </c>
      <c r="W29" s="2">
        <v>4</v>
      </c>
      <c r="X29" s="2">
        <v>0</v>
      </c>
      <c r="Y29" s="2">
        <v>0</v>
      </c>
      <c r="Z29" s="2">
        <v>3</v>
      </c>
      <c r="AA29" s="2" t="s">
        <v>124</v>
      </c>
      <c r="AB29" s="2">
        <v>2</v>
      </c>
      <c r="AC29" s="2">
        <v>0</v>
      </c>
      <c r="AD29" s="2">
        <v>0</v>
      </c>
      <c r="AE29" s="2">
        <v>3</v>
      </c>
      <c r="AF29" s="2" t="s">
        <v>70</v>
      </c>
      <c r="AG29" s="2">
        <v>2</v>
      </c>
      <c r="AH29" s="2">
        <v>0</v>
      </c>
      <c r="AI29" s="2">
        <v>0</v>
      </c>
      <c r="AJ29" s="2">
        <v>3</v>
      </c>
      <c r="AK29" s="2" t="s">
        <v>137</v>
      </c>
      <c r="AL29" s="2">
        <v>2</v>
      </c>
      <c r="AM29" s="2">
        <v>0</v>
      </c>
      <c r="AN29" s="2">
        <v>0</v>
      </c>
      <c r="AO29" s="2" t="s">
        <v>50</v>
      </c>
      <c r="AP29" s="2" t="s">
        <v>67</v>
      </c>
      <c r="AQ29" s="2" t="s">
        <v>61</v>
      </c>
      <c r="AR29" s="2">
        <v>27500</v>
      </c>
    </row>
    <row r="30" spans="1:44" ht="13.2" x14ac:dyDescent="0.25">
      <c r="A30" s="4">
        <v>29</v>
      </c>
      <c r="B30" s="2">
        <v>4</v>
      </c>
      <c r="C30" s="2">
        <v>4</v>
      </c>
      <c r="D30" s="2" t="s">
        <v>138</v>
      </c>
      <c r="E30" s="2" t="s">
        <v>139</v>
      </c>
      <c r="F30" s="2">
        <v>5</v>
      </c>
      <c r="G30" s="2" t="s">
        <v>72</v>
      </c>
      <c r="H30" s="2">
        <v>5</v>
      </c>
      <c r="I30" s="2" t="s">
        <v>138</v>
      </c>
      <c r="J30" s="2">
        <v>0</v>
      </c>
      <c r="K30" s="2">
        <v>3</v>
      </c>
      <c r="L30" s="2" t="s">
        <v>55</v>
      </c>
      <c r="M30" s="2">
        <v>2</v>
      </c>
      <c r="N30" s="2">
        <v>30000</v>
      </c>
      <c r="O30" s="2">
        <v>3000</v>
      </c>
      <c r="P30" s="2">
        <v>3</v>
      </c>
      <c r="Q30" s="2" t="s">
        <v>45</v>
      </c>
      <c r="R30" s="2">
        <v>2</v>
      </c>
      <c r="S30" s="2">
        <v>0</v>
      </c>
      <c r="T30" s="2">
        <v>0</v>
      </c>
      <c r="U30" s="2">
        <v>3</v>
      </c>
      <c r="V30" s="2" t="s">
        <v>55</v>
      </c>
      <c r="W30" s="2">
        <v>1</v>
      </c>
      <c r="X30" s="2">
        <v>10000</v>
      </c>
      <c r="Y30" s="2">
        <v>0</v>
      </c>
      <c r="Z30" s="2">
        <v>3</v>
      </c>
      <c r="AA30" s="2" t="s">
        <v>55</v>
      </c>
      <c r="AB30" s="2">
        <v>1</v>
      </c>
      <c r="AC30" s="2" t="s">
        <v>139</v>
      </c>
      <c r="AD30" s="2" t="s">
        <v>139</v>
      </c>
      <c r="AE30" s="2">
        <v>5</v>
      </c>
      <c r="AF30" s="2" t="s">
        <v>55</v>
      </c>
      <c r="AG30" s="2">
        <v>3</v>
      </c>
      <c r="AH30" s="2">
        <v>100000</v>
      </c>
      <c r="AI30" s="2">
        <v>1000</v>
      </c>
      <c r="AJ30" s="2">
        <v>3</v>
      </c>
      <c r="AK30" s="2" t="s">
        <v>54</v>
      </c>
      <c r="AL30" s="2">
        <v>2</v>
      </c>
      <c r="AM30" s="2">
        <v>100000</v>
      </c>
      <c r="AN30" s="2">
        <v>1000</v>
      </c>
      <c r="AO30" s="2" t="s">
        <v>50</v>
      </c>
      <c r="AP30" s="2" t="s">
        <v>106</v>
      </c>
      <c r="AQ30" s="2" t="s">
        <v>140</v>
      </c>
      <c r="AR30" s="2">
        <v>27500</v>
      </c>
    </row>
    <row r="31" spans="1:44" ht="13.2" x14ac:dyDescent="0.25">
      <c r="A31" s="4">
        <v>30</v>
      </c>
      <c r="B31" s="2">
        <v>5</v>
      </c>
      <c r="C31" s="2">
        <v>3</v>
      </c>
      <c r="D31" s="2">
        <v>5000</v>
      </c>
      <c r="E31" s="2">
        <v>0</v>
      </c>
      <c r="F31" s="2">
        <v>5</v>
      </c>
      <c r="G31" s="2" t="s">
        <v>43</v>
      </c>
      <c r="H31" s="2">
        <v>4</v>
      </c>
      <c r="I31" s="2">
        <v>10000</v>
      </c>
      <c r="J31" s="2">
        <v>1000</v>
      </c>
      <c r="K31" s="2">
        <v>5</v>
      </c>
      <c r="L31" s="2" t="s">
        <v>114</v>
      </c>
      <c r="M31" s="2">
        <v>3</v>
      </c>
      <c r="N31" s="2">
        <v>15000</v>
      </c>
      <c r="O31" s="2">
        <v>2000</v>
      </c>
      <c r="P31" s="2">
        <v>4</v>
      </c>
      <c r="Q31" s="2" t="s">
        <v>141</v>
      </c>
      <c r="R31" s="2">
        <v>3</v>
      </c>
      <c r="S31" s="2">
        <v>0</v>
      </c>
      <c r="T31" s="2">
        <v>10000</v>
      </c>
      <c r="U31" s="2">
        <v>5</v>
      </c>
      <c r="V31" s="2" t="s">
        <v>87</v>
      </c>
      <c r="W31" s="2">
        <v>5</v>
      </c>
      <c r="X31" s="2">
        <v>10000</v>
      </c>
      <c r="Y31" s="2">
        <v>0</v>
      </c>
      <c r="Z31" s="2">
        <v>5</v>
      </c>
      <c r="AA31" s="2" t="s">
        <v>47</v>
      </c>
      <c r="AB31" s="2">
        <v>5</v>
      </c>
      <c r="AC31" s="2">
        <v>10000</v>
      </c>
      <c r="AD31" s="2">
        <v>0</v>
      </c>
      <c r="AE31" s="2">
        <v>5</v>
      </c>
      <c r="AF31" s="2" t="s">
        <v>66</v>
      </c>
      <c r="AG31" s="2">
        <v>4</v>
      </c>
      <c r="AH31" s="2">
        <v>10000</v>
      </c>
      <c r="AI31" s="2">
        <v>1000</v>
      </c>
      <c r="AJ31" s="2">
        <v>5</v>
      </c>
      <c r="AK31" s="2" t="s">
        <v>49</v>
      </c>
      <c r="AL31" s="2">
        <v>3</v>
      </c>
      <c r="AM31" s="2">
        <v>5000</v>
      </c>
      <c r="AN31" s="2">
        <v>1000</v>
      </c>
      <c r="AO31" s="2" t="s">
        <v>59</v>
      </c>
      <c r="AP31" s="2" t="s">
        <v>60</v>
      </c>
      <c r="AQ31" s="2" t="s">
        <v>61</v>
      </c>
      <c r="AR31" s="2">
        <v>32500</v>
      </c>
    </row>
    <row r="32" spans="1:44" ht="13.2" x14ac:dyDescent="0.25">
      <c r="A32" s="4">
        <v>31</v>
      </c>
      <c r="B32" s="2">
        <v>3</v>
      </c>
      <c r="C32" s="2">
        <v>4</v>
      </c>
      <c r="D32" s="2">
        <v>5000</v>
      </c>
      <c r="E32" s="2">
        <v>0</v>
      </c>
      <c r="F32" s="2">
        <v>5</v>
      </c>
      <c r="G32" s="2" t="s">
        <v>99</v>
      </c>
      <c r="H32" s="2">
        <v>4</v>
      </c>
      <c r="I32" s="2">
        <v>0</v>
      </c>
      <c r="J32" s="2">
        <v>0</v>
      </c>
      <c r="K32" s="2">
        <v>4</v>
      </c>
      <c r="L32" s="2" t="s">
        <v>114</v>
      </c>
      <c r="M32" s="2">
        <v>5</v>
      </c>
      <c r="N32" s="2">
        <v>5000</v>
      </c>
      <c r="O32" s="2">
        <v>0</v>
      </c>
      <c r="P32" s="2">
        <v>2</v>
      </c>
      <c r="Q32" s="2" t="s">
        <v>141</v>
      </c>
      <c r="R32" s="2">
        <v>2</v>
      </c>
      <c r="S32" s="2">
        <v>0</v>
      </c>
      <c r="T32" s="2">
        <v>10000</v>
      </c>
      <c r="U32" s="2">
        <v>5</v>
      </c>
      <c r="V32" s="2" t="s">
        <v>46</v>
      </c>
      <c r="W32" s="2">
        <v>4</v>
      </c>
      <c r="X32" s="2">
        <v>5000</v>
      </c>
      <c r="Y32" s="2">
        <v>0</v>
      </c>
      <c r="Z32" s="2">
        <v>5</v>
      </c>
      <c r="AA32" s="2" t="s">
        <v>127</v>
      </c>
      <c r="AB32" s="2">
        <v>4</v>
      </c>
      <c r="AC32" s="2">
        <v>0</v>
      </c>
      <c r="AD32" s="2">
        <v>0</v>
      </c>
      <c r="AE32" s="2">
        <v>5</v>
      </c>
      <c r="AF32" s="2" t="s">
        <v>48</v>
      </c>
      <c r="AG32" s="2">
        <v>5</v>
      </c>
      <c r="AH32" s="2">
        <v>5000</v>
      </c>
      <c r="AI32" s="2">
        <v>0</v>
      </c>
      <c r="AJ32" s="2">
        <v>4</v>
      </c>
      <c r="AK32" s="2" t="s">
        <v>84</v>
      </c>
      <c r="AL32" s="2">
        <v>3</v>
      </c>
      <c r="AM32" s="2">
        <v>0</v>
      </c>
      <c r="AN32" s="2">
        <v>0</v>
      </c>
      <c r="AO32" s="2" t="s">
        <v>50</v>
      </c>
      <c r="AP32" s="2" t="s">
        <v>95</v>
      </c>
      <c r="AQ32" s="2" t="s">
        <v>140</v>
      </c>
      <c r="AR32" s="2">
        <v>32500</v>
      </c>
    </row>
    <row r="33" spans="1:44" ht="13.2" x14ac:dyDescent="0.25">
      <c r="A33" s="4">
        <v>32</v>
      </c>
      <c r="B33" s="2">
        <v>5</v>
      </c>
      <c r="C33" s="2">
        <v>5</v>
      </c>
      <c r="D33" s="2" t="s">
        <v>142</v>
      </c>
      <c r="E33" s="2">
        <v>0</v>
      </c>
      <c r="F33" s="2">
        <v>4</v>
      </c>
      <c r="G33" s="2" t="s">
        <v>89</v>
      </c>
      <c r="H33" s="2">
        <v>4</v>
      </c>
      <c r="I33" s="2" t="s">
        <v>143</v>
      </c>
      <c r="J33" s="2" t="s">
        <v>144</v>
      </c>
      <c r="K33" s="2">
        <v>4</v>
      </c>
      <c r="L33" s="2" t="s">
        <v>63</v>
      </c>
      <c r="M33" s="2">
        <v>4</v>
      </c>
      <c r="N33" s="2" t="s">
        <v>143</v>
      </c>
      <c r="O33" s="2" t="s">
        <v>145</v>
      </c>
      <c r="P33" s="2">
        <v>2</v>
      </c>
      <c r="Q33" s="2" t="s">
        <v>146</v>
      </c>
      <c r="R33" s="2">
        <v>1</v>
      </c>
      <c r="S33" s="2">
        <v>0</v>
      </c>
      <c r="T33" s="2" t="s">
        <v>147</v>
      </c>
      <c r="U33" s="2">
        <v>5</v>
      </c>
      <c r="V33" s="2" t="s">
        <v>69</v>
      </c>
      <c r="W33" s="2">
        <v>4</v>
      </c>
      <c r="X33" s="2" t="s">
        <v>143</v>
      </c>
      <c r="Y33" s="2" t="s">
        <v>148</v>
      </c>
      <c r="Z33" s="2">
        <v>3</v>
      </c>
      <c r="AA33" s="2" t="s">
        <v>131</v>
      </c>
      <c r="AB33" s="2">
        <v>4</v>
      </c>
      <c r="AC33" s="2" t="s">
        <v>143</v>
      </c>
      <c r="AD33" s="2" t="s">
        <v>149</v>
      </c>
      <c r="AE33" s="2">
        <v>5</v>
      </c>
      <c r="AF33" s="2" t="s">
        <v>128</v>
      </c>
      <c r="AG33" s="2">
        <v>4</v>
      </c>
      <c r="AH33" s="2" t="s">
        <v>143</v>
      </c>
      <c r="AI33" s="2" t="s">
        <v>150</v>
      </c>
      <c r="AJ33" s="2">
        <v>3</v>
      </c>
      <c r="AK33" s="2" t="s">
        <v>58</v>
      </c>
      <c r="AL33" s="2">
        <v>3</v>
      </c>
      <c r="AM33" s="2" t="s">
        <v>143</v>
      </c>
      <c r="AN33" s="2" t="s">
        <v>151</v>
      </c>
      <c r="AO33" s="2" t="s">
        <v>50</v>
      </c>
      <c r="AP33" s="2" t="s">
        <v>60</v>
      </c>
      <c r="AQ33" s="2" t="s">
        <v>140</v>
      </c>
      <c r="AR33" s="2">
        <v>20600</v>
      </c>
    </row>
    <row r="34" spans="1:44" ht="13.2" x14ac:dyDescent="0.25">
      <c r="A34" s="4">
        <v>33</v>
      </c>
      <c r="B34" s="2">
        <v>5</v>
      </c>
      <c r="C34" s="2">
        <v>5</v>
      </c>
      <c r="D34" s="2" t="s">
        <v>85</v>
      </c>
      <c r="E34" s="2" t="s">
        <v>85</v>
      </c>
      <c r="F34" s="2">
        <v>5</v>
      </c>
      <c r="G34" s="2" t="s">
        <v>43</v>
      </c>
      <c r="H34" s="2">
        <v>5</v>
      </c>
      <c r="I34" s="2" t="s">
        <v>85</v>
      </c>
      <c r="J34" s="2" t="s">
        <v>85</v>
      </c>
      <c r="K34" s="2">
        <v>5</v>
      </c>
      <c r="L34" s="2" t="s">
        <v>114</v>
      </c>
      <c r="M34" s="2">
        <v>5</v>
      </c>
      <c r="N34" s="2" t="s">
        <v>85</v>
      </c>
      <c r="O34" s="2" t="s">
        <v>85</v>
      </c>
      <c r="P34" s="2">
        <v>1</v>
      </c>
      <c r="Q34" s="2" t="s">
        <v>64</v>
      </c>
      <c r="R34" s="2">
        <v>0</v>
      </c>
      <c r="S34" s="2" t="s">
        <v>85</v>
      </c>
      <c r="T34" s="2" t="s">
        <v>85</v>
      </c>
      <c r="U34" s="2">
        <v>4</v>
      </c>
      <c r="V34" s="2" t="s">
        <v>65</v>
      </c>
      <c r="W34" s="2">
        <v>5</v>
      </c>
      <c r="X34" s="2" t="s">
        <v>85</v>
      </c>
      <c r="Y34" s="2" t="s">
        <v>85</v>
      </c>
      <c r="Z34" s="2">
        <v>5</v>
      </c>
      <c r="AA34" s="2" t="s">
        <v>47</v>
      </c>
      <c r="AB34" s="2">
        <v>4</v>
      </c>
      <c r="AC34" s="2" t="s">
        <v>85</v>
      </c>
      <c r="AD34" s="2" t="s">
        <v>85</v>
      </c>
      <c r="AE34" s="2">
        <v>5</v>
      </c>
      <c r="AF34" s="2" t="s">
        <v>48</v>
      </c>
      <c r="AG34" s="2">
        <v>5</v>
      </c>
      <c r="AH34" s="2" t="s">
        <v>85</v>
      </c>
      <c r="AI34" s="2" t="s">
        <v>85</v>
      </c>
      <c r="AJ34" s="2">
        <v>4</v>
      </c>
      <c r="AK34" s="2" t="s">
        <v>84</v>
      </c>
      <c r="AL34" s="2">
        <v>4</v>
      </c>
      <c r="AM34" s="2" t="s">
        <v>85</v>
      </c>
      <c r="AN34" s="2" t="s">
        <v>85</v>
      </c>
      <c r="AO34" s="2" t="s">
        <v>59</v>
      </c>
      <c r="AP34" s="2" t="s">
        <v>106</v>
      </c>
      <c r="AQ34" s="2" t="s">
        <v>140</v>
      </c>
      <c r="AR34" s="2">
        <v>20600</v>
      </c>
    </row>
    <row r="35" spans="1:44" ht="13.2" x14ac:dyDescent="0.25">
      <c r="A35" s="4">
        <v>34</v>
      </c>
      <c r="B35" s="2">
        <v>4</v>
      </c>
      <c r="C35" s="2">
        <v>4</v>
      </c>
      <c r="D35" s="2">
        <v>20000</v>
      </c>
      <c r="E35" s="2">
        <v>0</v>
      </c>
      <c r="F35" s="2">
        <v>4</v>
      </c>
      <c r="G35" s="2" t="s">
        <v>99</v>
      </c>
      <c r="H35" s="2">
        <v>4</v>
      </c>
      <c r="I35" s="2">
        <v>10000</v>
      </c>
      <c r="J35" s="2">
        <v>0</v>
      </c>
      <c r="K35" s="2">
        <v>3</v>
      </c>
      <c r="L35" s="2" t="s">
        <v>63</v>
      </c>
      <c r="M35" s="2">
        <v>4</v>
      </c>
      <c r="N35" s="2">
        <v>10000</v>
      </c>
      <c r="O35" s="2">
        <v>0</v>
      </c>
      <c r="P35" s="2">
        <v>5</v>
      </c>
      <c r="Q35" s="2" t="s">
        <v>141</v>
      </c>
      <c r="R35" s="2">
        <v>2</v>
      </c>
      <c r="S35" s="2">
        <v>0</v>
      </c>
      <c r="T35" s="2">
        <v>35000</v>
      </c>
      <c r="U35" s="2">
        <v>4</v>
      </c>
      <c r="V35" s="2" t="s">
        <v>65</v>
      </c>
      <c r="W35" s="2">
        <v>5</v>
      </c>
      <c r="X35" s="2">
        <v>10000</v>
      </c>
      <c r="Y35" s="2">
        <v>0</v>
      </c>
      <c r="Z35" s="2">
        <v>3</v>
      </c>
      <c r="AA35" s="2" t="s">
        <v>152</v>
      </c>
      <c r="AB35" s="2">
        <v>3</v>
      </c>
      <c r="AC35" s="2">
        <v>10000</v>
      </c>
      <c r="AD35" s="2">
        <v>0</v>
      </c>
      <c r="AE35" s="2">
        <v>4</v>
      </c>
      <c r="AF35" s="2" t="s">
        <v>48</v>
      </c>
      <c r="AG35" s="2">
        <v>3</v>
      </c>
      <c r="AH35" s="2">
        <v>10000</v>
      </c>
      <c r="AI35" s="2">
        <v>0</v>
      </c>
      <c r="AJ35" s="2">
        <v>5</v>
      </c>
      <c r="AK35" s="2" t="s">
        <v>101</v>
      </c>
      <c r="AL35" s="2">
        <v>4</v>
      </c>
      <c r="AM35" s="2">
        <v>30000</v>
      </c>
      <c r="AN35" s="2">
        <v>0</v>
      </c>
      <c r="AO35" s="2" t="s">
        <v>50</v>
      </c>
      <c r="AP35" s="2" t="s">
        <v>95</v>
      </c>
      <c r="AQ35" s="2" t="s">
        <v>140</v>
      </c>
      <c r="AR35" s="2">
        <v>32500</v>
      </c>
    </row>
    <row r="36" spans="1:44" ht="13.2" x14ac:dyDescent="0.25">
      <c r="A36" s="4">
        <v>35</v>
      </c>
      <c r="B36" s="2">
        <v>5</v>
      </c>
      <c r="C36" s="2">
        <v>4</v>
      </c>
      <c r="D36" s="2">
        <v>100000</v>
      </c>
      <c r="E36" s="2">
        <v>0</v>
      </c>
      <c r="F36" s="2">
        <v>4</v>
      </c>
      <c r="G36" s="2" t="s">
        <v>99</v>
      </c>
      <c r="H36" s="2">
        <v>5</v>
      </c>
      <c r="I36" s="2">
        <v>100000</v>
      </c>
      <c r="J36" s="2">
        <v>0</v>
      </c>
      <c r="K36" s="2">
        <v>5</v>
      </c>
      <c r="L36" s="2" t="s">
        <v>114</v>
      </c>
      <c r="M36" s="2">
        <v>4</v>
      </c>
      <c r="N36" s="2">
        <v>100000</v>
      </c>
      <c r="O36" s="2">
        <v>0</v>
      </c>
      <c r="P36" s="2">
        <v>4</v>
      </c>
      <c r="Q36" s="2" t="s">
        <v>146</v>
      </c>
      <c r="R36" s="2">
        <v>4</v>
      </c>
      <c r="S36" s="2">
        <v>100000</v>
      </c>
      <c r="T36" s="2">
        <v>0</v>
      </c>
      <c r="U36" s="2">
        <v>5</v>
      </c>
      <c r="V36" s="2" t="s">
        <v>65</v>
      </c>
      <c r="W36" s="2">
        <v>4</v>
      </c>
      <c r="X36" s="2">
        <v>100000</v>
      </c>
      <c r="Y36" s="2">
        <v>0</v>
      </c>
      <c r="Z36" s="2">
        <v>4</v>
      </c>
      <c r="AA36" s="2" t="s">
        <v>127</v>
      </c>
      <c r="AB36" s="2">
        <v>4</v>
      </c>
      <c r="AC36" s="2">
        <v>100000</v>
      </c>
      <c r="AD36" s="2">
        <v>0</v>
      </c>
      <c r="AE36" s="2">
        <v>5</v>
      </c>
      <c r="AF36" s="2" t="s">
        <v>113</v>
      </c>
      <c r="AG36" s="2">
        <v>4</v>
      </c>
      <c r="AH36" s="2">
        <v>100000</v>
      </c>
      <c r="AI36" s="2">
        <v>0</v>
      </c>
      <c r="AJ36" s="2">
        <v>5</v>
      </c>
      <c r="AK36" s="2" t="s">
        <v>101</v>
      </c>
      <c r="AL36" s="2">
        <v>5</v>
      </c>
      <c r="AM36" s="2">
        <v>100000</v>
      </c>
      <c r="AN36" s="2">
        <v>0</v>
      </c>
      <c r="AO36" s="2" t="s">
        <v>59</v>
      </c>
      <c r="AP36" s="2" t="s">
        <v>67</v>
      </c>
      <c r="AQ36" s="2" t="s">
        <v>77</v>
      </c>
      <c r="AR36" s="2">
        <v>100000</v>
      </c>
    </row>
    <row r="37" spans="1:44" ht="13.2" x14ac:dyDescent="0.25">
      <c r="A37" s="4">
        <v>36</v>
      </c>
      <c r="B37" s="2">
        <v>4</v>
      </c>
      <c r="C37" s="2">
        <v>3</v>
      </c>
      <c r="D37" s="2">
        <v>20000</v>
      </c>
      <c r="E37" s="2">
        <v>0</v>
      </c>
      <c r="F37" s="2">
        <v>5</v>
      </c>
      <c r="G37" s="2" t="s">
        <v>99</v>
      </c>
      <c r="H37" s="2">
        <v>4</v>
      </c>
      <c r="I37" s="2">
        <v>30000</v>
      </c>
      <c r="J37" s="2">
        <v>0</v>
      </c>
      <c r="K37" s="2">
        <v>5</v>
      </c>
      <c r="L37" s="2" t="s">
        <v>114</v>
      </c>
      <c r="M37" s="2">
        <v>4</v>
      </c>
      <c r="N37" s="2">
        <v>40000</v>
      </c>
      <c r="O37" s="2">
        <v>0</v>
      </c>
      <c r="P37" s="2">
        <v>5</v>
      </c>
      <c r="Q37" s="2" t="s">
        <v>141</v>
      </c>
      <c r="R37" s="2">
        <v>2</v>
      </c>
      <c r="S37" s="2">
        <v>0</v>
      </c>
      <c r="T37" s="2">
        <v>50000</v>
      </c>
      <c r="U37" s="2">
        <v>5</v>
      </c>
      <c r="V37" s="2" t="s">
        <v>65</v>
      </c>
      <c r="W37" s="2">
        <v>3</v>
      </c>
      <c r="X37" s="2">
        <v>50000</v>
      </c>
      <c r="Y37" s="2">
        <v>0</v>
      </c>
      <c r="Z37" s="2">
        <v>5</v>
      </c>
      <c r="AA37" s="2" t="s">
        <v>93</v>
      </c>
      <c r="AB37" s="2">
        <v>2</v>
      </c>
      <c r="AC37" s="2">
        <v>40000</v>
      </c>
      <c r="AD37" s="2">
        <v>0</v>
      </c>
      <c r="AE37" s="2">
        <v>5</v>
      </c>
      <c r="AF37" s="2" t="s">
        <v>48</v>
      </c>
      <c r="AG37" s="2">
        <v>4</v>
      </c>
      <c r="AH37" s="2">
        <v>50000</v>
      </c>
      <c r="AI37" s="2">
        <v>0</v>
      </c>
      <c r="AJ37" s="2">
        <v>5</v>
      </c>
      <c r="AK37" s="2" t="s">
        <v>153</v>
      </c>
      <c r="AL37" s="2">
        <v>3</v>
      </c>
      <c r="AM37" s="2">
        <v>40000</v>
      </c>
      <c r="AN37" s="2">
        <v>0</v>
      </c>
      <c r="AO37" s="2" t="s">
        <v>50</v>
      </c>
      <c r="AP37" s="2" t="s">
        <v>106</v>
      </c>
      <c r="AQ37" s="2" t="s">
        <v>140</v>
      </c>
      <c r="AR37" s="2">
        <v>37500</v>
      </c>
    </row>
    <row r="38" spans="1:44" ht="13.2" x14ac:dyDescent="0.25">
      <c r="A38" s="4">
        <v>37</v>
      </c>
      <c r="B38" s="2">
        <v>4</v>
      </c>
      <c r="C38" s="2">
        <v>4</v>
      </c>
      <c r="D38" s="2" t="s">
        <v>154</v>
      </c>
      <c r="E38" s="2" t="s">
        <v>155</v>
      </c>
      <c r="F38" s="2">
        <v>5</v>
      </c>
      <c r="G38" s="2" t="s">
        <v>72</v>
      </c>
      <c r="H38" s="2">
        <v>4</v>
      </c>
      <c r="I38" s="2" t="s">
        <v>154</v>
      </c>
      <c r="J38" s="2" t="s">
        <v>156</v>
      </c>
      <c r="K38" s="2">
        <v>3</v>
      </c>
      <c r="L38" s="2" t="s">
        <v>91</v>
      </c>
      <c r="M38" s="2">
        <v>3</v>
      </c>
      <c r="N38" s="2" t="s">
        <v>154</v>
      </c>
      <c r="O38" s="2" t="s">
        <v>156</v>
      </c>
      <c r="P38" s="2">
        <v>4</v>
      </c>
      <c r="Q38" s="2" t="s">
        <v>73</v>
      </c>
      <c r="R38" s="2">
        <v>0</v>
      </c>
      <c r="S38" s="2">
        <v>0</v>
      </c>
      <c r="T38" s="2" t="s">
        <v>157</v>
      </c>
      <c r="U38" s="2">
        <v>5</v>
      </c>
      <c r="V38" s="2" t="s">
        <v>92</v>
      </c>
      <c r="W38" s="2">
        <v>5</v>
      </c>
      <c r="X38" s="2" t="s">
        <v>154</v>
      </c>
      <c r="Y38" s="2" t="s">
        <v>158</v>
      </c>
      <c r="Z38" s="2">
        <v>4</v>
      </c>
      <c r="AA38" s="2" t="s">
        <v>74</v>
      </c>
      <c r="AB38" s="2">
        <v>3</v>
      </c>
      <c r="AC38" s="2" t="s">
        <v>159</v>
      </c>
      <c r="AD38" s="2" t="s">
        <v>160</v>
      </c>
      <c r="AE38" s="2">
        <v>2</v>
      </c>
      <c r="AF38" s="2" t="s">
        <v>108</v>
      </c>
      <c r="AG38" s="2">
        <v>4</v>
      </c>
      <c r="AH38" s="2" t="s">
        <v>161</v>
      </c>
      <c r="AI38" s="2" t="s">
        <v>162</v>
      </c>
      <c r="AJ38" s="2">
        <v>5</v>
      </c>
      <c r="AK38" s="2" t="s">
        <v>112</v>
      </c>
      <c r="AL38" s="2">
        <v>4</v>
      </c>
      <c r="AM38" s="2" t="s">
        <v>163</v>
      </c>
      <c r="AN38" s="2" t="s">
        <v>160</v>
      </c>
      <c r="AO38" s="2" t="s">
        <v>50</v>
      </c>
      <c r="AP38" s="2" t="s">
        <v>67</v>
      </c>
      <c r="AQ38" s="2" t="s">
        <v>140</v>
      </c>
      <c r="AR38" s="2">
        <v>45000</v>
      </c>
    </row>
    <row r="39" spans="1:44" ht="13.2" x14ac:dyDescent="0.25">
      <c r="A39" s="4">
        <v>38</v>
      </c>
      <c r="B39" s="2">
        <v>5</v>
      </c>
      <c r="C39" s="2">
        <v>2</v>
      </c>
      <c r="D39" s="2">
        <v>10000</v>
      </c>
      <c r="E39" s="2">
        <v>5000</v>
      </c>
      <c r="F39" s="2">
        <v>5</v>
      </c>
      <c r="G39" s="2" t="s">
        <v>89</v>
      </c>
      <c r="H39" s="2">
        <v>3</v>
      </c>
      <c r="I39" s="2">
        <v>10000</v>
      </c>
      <c r="J39" s="2">
        <v>7000</v>
      </c>
      <c r="K39" s="2">
        <v>5</v>
      </c>
      <c r="L39" s="2" t="s">
        <v>100</v>
      </c>
      <c r="M39" s="2">
        <v>4</v>
      </c>
      <c r="N39" s="2" t="s">
        <v>85</v>
      </c>
      <c r="O39" s="2">
        <v>2000</v>
      </c>
      <c r="P39" s="2">
        <v>5</v>
      </c>
      <c r="Q39" s="2" t="s">
        <v>90</v>
      </c>
      <c r="R39" s="2">
        <v>4</v>
      </c>
      <c r="S39" s="2">
        <v>10000</v>
      </c>
      <c r="T39" s="2" t="s">
        <v>85</v>
      </c>
      <c r="U39" s="2">
        <v>4</v>
      </c>
      <c r="V39" s="2" t="s">
        <v>110</v>
      </c>
      <c r="W39" s="2">
        <v>2</v>
      </c>
      <c r="X39" s="2">
        <v>7000</v>
      </c>
      <c r="Y39" s="2">
        <v>3000</v>
      </c>
      <c r="Z39" s="2">
        <v>5</v>
      </c>
      <c r="AA39" s="2" t="s">
        <v>47</v>
      </c>
      <c r="AB39" s="2">
        <v>3</v>
      </c>
      <c r="AC39" s="2">
        <v>9000</v>
      </c>
      <c r="AD39" s="2">
        <v>3000</v>
      </c>
      <c r="AE39" s="2">
        <v>5</v>
      </c>
      <c r="AF39" s="2" t="s">
        <v>113</v>
      </c>
      <c r="AG39" s="2">
        <v>4</v>
      </c>
      <c r="AH39" s="2">
        <v>10000</v>
      </c>
      <c r="AI39" s="2">
        <v>1000</v>
      </c>
      <c r="AJ39" s="2">
        <v>3</v>
      </c>
      <c r="AK39" s="2" t="s">
        <v>71</v>
      </c>
      <c r="AL39" s="2">
        <v>0</v>
      </c>
      <c r="AM39" s="2" t="s">
        <v>85</v>
      </c>
      <c r="AN39" s="2">
        <v>5000</v>
      </c>
      <c r="AO39" s="2" t="s">
        <v>59</v>
      </c>
      <c r="AP39" s="2" t="s">
        <v>67</v>
      </c>
      <c r="AQ39" s="2" t="s">
        <v>77</v>
      </c>
      <c r="AR39" s="2">
        <v>27500</v>
      </c>
    </row>
    <row r="40" spans="1:44" ht="13.2" x14ac:dyDescent="0.25">
      <c r="A40" s="4">
        <v>39</v>
      </c>
      <c r="B40" s="2">
        <v>4</v>
      </c>
      <c r="C40" s="2">
        <v>4</v>
      </c>
      <c r="D40" s="2">
        <v>30000</v>
      </c>
      <c r="E40" s="2">
        <v>5000</v>
      </c>
      <c r="F40" s="2">
        <v>4</v>
      </c>
      <c r="G40" s="2" t="s">
        <v>43</v>
      </c>
      <c r="H40" s="2">
        <v>4</v>
      </c>
      <c r="I40" s="2">
        <v>15000</v>
      </c>
      <c r="J40" s="2">
        <v>3000</v>
      </c>
      <c r="K40" s="2">
        <v>4</v>
      </c>
      <c r="L40" s="2" t="s">
        <v>96</v>
      </c>
      <c r="M40" s="2">
        <v>3</v>
      </c>
      <c r="N40" s="2">
        <v>5000</v>
      </c>
      <c r="O40" s="2">
        <v>5000</v>
      </c>
      <c r="P40" s="2">
        <v>3</v>
      </c>
      <c r="Q40" s="2" t="s">
        <v>126</v>
      </c>
      <c r="R40" s="2">
        <v>3</v>
      </c>
      <c r="S40" s="2">
        <v>5000</v>
      </c>
      <c r="T40" s="2">
        <v>5000</v>
      </c>
      <c r="U40" s="2">
        <v>3</v>
      </c>
      <c r="V40" s="2" t="s">
        <v>105</v>
      </c>
      <c r="W40" s="2">
        <v>3</v>
      </c>
      <c r="X40" s="2">
        <v>5000</v>
      </c>
      <c r="Y40" s="2">
        <v>5000</v>
      </c>
      <c r="Z40" s="2">
        <v>3</v>
      </c>
      <c r="AA40" s="2" t="s">
        <v>124</v>
      </c>
      <c r="AB40" s="2">
        <v>3</v>
      </c>
      <c r="AC40" s="2">
        <v>5000</v>
      </c>
      <c r="AD40" s="2">
        <v>5000</v>
      </c>
      <c r="AE40" s="2">
        <v>3</v>
      </c>
      <c r="AF40" s="2" t="s">
        <v>70</v>
      </c>
      <c r="AG40" s="2">
        <v>3</v>
      </c>
      <c r="AH40" s="2">
        <v>5000</v>
      </c>
      <c r="AI40" s="2">
        <v>5000</v>
      </c>
      <c r="AJ40" s="2">
        <v>4</v>
      </c>
      <c r="AK40" s="2" t="s">
        <v>49</v>
      </c>
      <c r="AL40" s="2">
        <v>3</v>
      </c>
      <c r="AM40" s="2">
        <v>5000</v>
      </c>
      <c r="AN40" s="2">
        <v>5000</v>
      </c>
      <c r="AO40" s="2" t="s">
        <v>50</v>
      </c>
      <c r="AP40" s="2" t="s">
        <v>60</v>
      </c>
      <c r="AQ40" s="2" t="s">
        <v>140</v>
      </c>
      <c r="AR40" s="2">
        <v>37500</v>
      </c>
    </row>
    <row r="41" spans="1:44" ht="13.2" x14ac:dyDescent="0.25">
      <c r="A41" s="4">
        <v>40</v>
      </c>
      <c r="B41" s="2">
        <v>5</v>
      </c>
      <c r="C41" s="2">
        <v>5</v>
      </c>
      <c r="D41" s="2">
        <v>50000</v>
      </c>
      <c r="E41" s="2">
        <v>0</v>
      </c>
      <c r="F41" s="2">
        <v>5</v>
      </c>
      <c r="G41" s="2" t="s">
        <v>99</v>
      </c>
      <c r="H41" s="2">
        <v>5</v>
      </c>
      <c r="I41" s="2">
        <v>100000</v>
      </c>
      <c r="J41" s="2">
        <v>0</v>
      </c>
      <c r="K41" s="2">
        <v>5</v>
      </c>
      <c r="L41" s="2" t="s">
        <v>114</v>
      </c>
      <c r="M41" s="2">
        <v>5</v>
      </c>
      <c r="N41" s="2">
        <v>100000</v>
      </c>
      <c r="O41" s="2">
        <v>0</v>
      </c>
      <c r="P41" s="2">
        <v>4</v>
      </c>
      <c r="Q41" s="2" t="s">
        <v>141</v>
      </c>
      <c r="R41" s="2">
        <v>4</v>
      </c>
      <c r="S41" s="2">
        <v>100000</v>
      </c>
      <c r="T41" s="2">
        <v>0</v>
      </c>
      <c r="U41" s="2">
        <v>5</v>
      </c>
      <c r="V41" s="2" t="s">
        <v>65</v>
      </c>
      <c r="W41" s="2">
        <v>5</v>
      </c>
      <c r="X41" s="2">
        <v>100000</v>
      </c>
      <c r="Y41" s="2">
        <v>0</v>
      </c>
      <c r="Z41" s="2">
        <v>5</v>
      </c>
      <c r="AA41" s="2" t="s">
        <v>127</v>
      </c>
      <c r="AB41" s="2">
        <v>5</v>
      </c>
      <c r="AC41" s="2">
        <v>200000</v>
      </c>
      <c r="AD41" s="2">
        <v>0</v>
      </c>
      <c r="AE41" s="2">
        <v>5</v>
      </c>
      <c r="AF41" s="2" t="s">
        <v>48</v>
      </c>
      <c r="AG41" s="2">
        <v>5</v>
      </c>
      <c r="AH41" s="2">
        <v>200000</v>
      </c>
      <c r="AI41" s="2">
        <v>0</v>
      </c>
      <c r="AJ41" s="2">
        <v>5</v>
      </c>
      <c r="AK41" s="2" t="s">
        <v>101</v>
      </c>
      <c r="AL41" s="2">
        <v>5</v>
      </c>
      <c r="AM41" s="2">
        <v>50000</v>
      </c>
      <c r="AN41" s="2">
        <v>0</v>
      </c>
      <c r="AO41" s="2" t="s">
        <v>50</v>
      </c>
      <c r="AP41" s="2" t="s">
        <v>60</v>
      </c>
      <c r="AQ41" s="2" t="s">
        <v>140</v>
      </c>
      <c r="AR41" s="2">
        <v>62500</v>
      </c>
    </row>
    <row r="42" spans="1:44" ht="13.2" x14ac:dyDescent="0.25">
      <c r="A42" s="4">
        <v>41</v>
      </c>
      <c r="B42" s="2">
        <v>5</v>
      </c>
      <c r="C42" s="2">
        <v>5</v>
      </c>
      <c r="D42" s="2">
        <v>20000</v>
      </c>
      <c r="E42" s="2">
        <v>0</v>
      </c>
      <c r="F42" s="2">
        <v>4</v>
      </c>
      <c r="G42" s="2" t="s">
        <v>72</v>
      </c>
      <c r="H42" s="2">
        <v>4</v>
      </c>
      <c r="I42" s="2">
        <v>40000</v>
      </c>
      <c r="J42" s="2">
        <v>5000</v>
      </c>
      <c r="K42" s="2">
        <v>5</v>
      </c>
      <c r="L42" s="2" t="s">
        <v>91</v>
      </c>
      <c r="M42" s="2">
        <v>5</v>
      </c>
      <c r="N42" s="2">
        <v>0</v>
      </c>
      <c r="O42" s="2">
        <v>0</v>
      </c>
      <c r="P42" s="2">
        <v>1</v>
      </c>
      <c r="Q42" s="2" t="s">
        <v>129</v>
      </c>
      <c r="R42" s="2">
        <v>1</v>
      </c>
      <c r="S42" s="2">
        <v>10000</v>
      </c>
      <c r="T42" s="2">
        <v>0</v>
      </c>
      <c r="U42" s="2">
        <v>5</v>
      </c>
      <c r="V42" s="2" t="s">
        <v>92</v>
      </c>
      <c r="W42" s="2">
        <v>5</v>
      </c>
      <c r="X42" s="2">
        <v>0</v>
      </c>
      <c r="Y42" s="2">
        <v>5000</v>
      </c>
      <c r="Z42" s="2">
        <v>5</v>
      </c>
      <c r="AA42" s="2" t="s">
        <v>164</v>
      </c>
      <c r="AB42" s="2">
        <v>5</v>
      </c>
      <c r="AC42" s="2">
        <v>0</v>
      </c>
      <c r="AD42" s="2">
        <v>0</v>
      </c>
      <c r="AE42" s="2">
        <v>5</v>
      </c>
      <c r="AF42" s="2" t="s">
        <v>75</v>
      </c>
      <c r="AG42" s="2">
        <v>5</v>
      </c>
      <c r="AH42" s="2">
        <v>0</v>
      </c>
      <c r="AI42" s="2">
        <v>0</v>
      </c>
      <c r="AJ42" s="2">
        <v>5</v>
      </c>
      <c r="AK42" s="2" t="s">
        <v>112</v>
      </c>
      <c r="AL42" s="2">
        <v>4</v>
      </c>
      <c r="AM42" s="2">
        <v>0</v>
      </c>
      <c r="AN42" s="2">
        <v>12000</v>
      </c>
      <c r="AO42" s="2" t="s">
        <v>50</v>
      </c>
      <c r="AP42" s="2" t="s">
        <v>67</v>
      </c>
      <c r="AQ42" s="2" t="s">
        <v>77</v>
      </c>
      <c r="AR42" s="2">
        <v>100000</v>
      </c>
    </row>
    <row r="43" spans="1:44" ht="13.2" x14ac:dyDescent="0.25">
      <c r="A43" s="4">
        <v>42</v>
      </c>
      <c r="B43" s="2">
        <v>4</v>
      </c>
      <c r="C43" s="2">
        <v>4</v>
      </c>
      <c r="D43" s="2">
        <v>25000</v>
      </c>
      <c r="E43" s="2">
        <v>15000</v>
      </c>
      <c r="F43" s="2">
        <v>4</v>
      </c>
      <c r="G43" s="2" t="s">
        <v>43</v>
      </c>
      <c r="H43" s="2">
        <v>4</v>
      </c>
      <c r="I43" s="2">
        <v>25000</v>
      </c>
      <c r="J43" s="2">
        <v>20000</v>
      </c>
      <c r="K43" s="2">
        <v>5</v>
      </c>
      <c r="L43" s="2" t="s">
        <v>96</v>
      </c>
      <c r="M43" s="2">
        <v>4</v>
      </c>
      <c r="N43" s="2" t="s">
        <v>165</v>
      </c>
      <c r="O43" s="2">
        <v>20000</v>
      </c>
      <c r="P43" s="2">
        <v>4</v>
      </c>
      <c r="Q43" s="2" t="s">
        <v>126</v>
      </c>
      <c r="R43" s="2">
        <v>4</v>
      </c>
      <c r="S43" s="2">
        <v>25000</v>
      </c>
      <c r="T43" s="2">
        <v>30000</v>
      </c>
      <c r="U43" s="2">
        <v>5</v>
      </c>
      <c r="V43" s="2" t="s">
        <v>65</v>
      </c>
      <c r="W43" s="2">
        <v>5</v>
      </c>
      <c r="X43" s="2" t="s">
        <v>165</v>
      </c>
      <c r="Y43" s="2">
        <v>25000</v>
      </c>
      <c r="Z43" s="2">
        <v>3</v>
      </c>
      <c r="AA43" s="2" t="s">
        <v>131</v>
      </c>
      <c r="AB43" s="2">
        <v>2</v>
      </c>
      <c r="AC43" s="2">
        <v>5000</v>
      </c>
      <c r="AD43" s="2">
        <v>10000</v>
      </c>
      <c r="AE43" s="2">
        <v>4</v>
      </c>
      <c r="AF43" s="2" t="s">
        <v>66</v>
      </c>
      <c r="AG43" s="2">
        <v>4</v>
      </c>
      <c r="AH43" s="2">
        <v>50000</v>
      </c>
      <c r="AI43" s="2">
        <v>25000</v>
      </c>
      <c r="AJ43" s="2">
        <v>5</v>
      </c>
      <c r="AK43" s="2" t="s">
        <v>49</v>
      </c>
      <c r="AL43" s="2">
        <v>4</v>
      </c>
      <c r="AM43" s="2" t="s">
        <v>165</v>
      </c>
      <c r="AN43" s="2">
        <v>30000</v>
      </c>
      <c r="AO43" s="2" t="s">
        <v>50</v>
      </c>
      <c r="AP43" s="2" t="s">
        <v>95</v>
      </c>
      <c r="AQ43" s="2" t="s">
        <v>140</v>
      </c>
      <c r="AR43" s="2">
        <v>62500</v>
      </c>
    </row>
    <row r="44" spans="1:44" ht="13.2" x14ac:dyDescent="0.25">
      <c r="A44" s="4">
        <v>43</v>
      </c>
      <c r="B44" s="2">
        <v>5</v>
      </c>
      <c r="C44" s="2">
        <v>5</v>
      </c>
      <c r="D44" s="2" t="s">
        <v>166</v>
      </c>
      <c r="E44" s="2">
        <v>0</v>
      </c>
      <c r="F44" s="2">
        <v>4</v>
      </c>
      <c r="G44" s="2" t="s">
        <v>99</v>
      </c>
      <c r="H44" s="2">
        <v>4</v>
      </c>
      <c r="I44" s="2" t="s">
        <v>53</v>
      </c>
      <c r="J44" s="2" t="s">
        <v>116</v>
      </c>
      <c r="K44" s="2">
        <v>3</v>
      </c>
      <c r="L44" s="2" t="s">
        <v>104</v>
      </c>
      <c r="M44" s="2">
        <v>3</v>
      </c>
      <c r="N44" s="2" t="s">
        <v>167</v>
      </c>
      <c r="O44" s="2" t="s">
        <v>168</v>
      </c>
      <c r="P44" s="2">
        <v>4</v>
      </c>
      <c r="Q44" s="2" t="s">
        <v>117</v>
      </c>
      <c r="R44" s="2">
        <v>4</v>
      </c>
      <c r="S44" s="2" t="s">
        <v>53</v>
      </c>
      <c r="T44" s="2" t="s">
        <v>167</v>
      </c>
      <c r="U44" s="2">
        <v>2</v>
      </c>
      <c r="V44" s="2" t="s">
        <v>97</v>
      </c>
      <c r="W44" s="2">
        <v>3</v>
      </c>
      <c r="X44" s="2" t="s">
        <v>115</v>
      </c>
      <c r="Y44" s="2" t="s">
        <v>122</v>
      </c>
      <c r="Z44" s="2">
        <v>4</v>
      </c>
      <c r="AA44" s="2" t="s">
        <v>127</v>
      </c>
      <c r="AB44" s="2">
        <v>5</v>
      </c>
      <c r="AC44" s="2" t="s">
        <v>123</v>
      </c>
      <c r="AD44" s="2">
        <v>0</v>
      </c>
      <c r="AE44" s="2">
        <v>5</v>
      </c>
      <c r="AF44" s="2" t="s">
        <v>108</v>
      </c>
      <c r="AG44" s="2">
        <v>4</v>
      </c>
      <c r="AH44" s="2" t="s">
        <v>166</v>
      </c>
      <c r="AI44" s="2" t="s">
        <v>167</v>
      </c>
      <c r="AJ44" s="2">
        <v>3</v>
      </c>
      <c r="AK44" s="2" t="s">
        <v>94</v>
      </c>
      <c r="AL44" s="2">
        <v>4</v>
      </c>
      <c r="AM44" s="2" t="s">
        <v>115</v>
      </c>
      <c r="AN44" s="2" t="s">
        <v>169</v>
      </c>
      <c r="AO44" s="2" t="s">
        <v>50</v>
      </c>
      <c r="AP44" s="2" t="s">
        <v>95</v>
      </c>
      <c r="AQ44" s="2" t="s">
        <v>77</v>
      </c>
      <c r="AR44" s="2">
        <v>37500</v>
      </c>
    </row>
    <row r="45" spans="1:44" ht="13.2" x14ac:dyDescent="0.25">
      <c r="A45" s="4">
        <v>44</v>
      </c>
      <c r="B45" s="2">
        <v>5</v>
      </c>
      <c r="C45" s="2">
        <v>3</v>
      </c>
      <c r="D45" s="2">
        <v>15000</v>
      </c>
      <c r="E45" s="2">
        <v>7500</v>
      </c>
      <c r="F45" s="2">
        <v>4</v>
      </c>
      <c r="G45" s="2" t="s">
        <v>62</v>
      </c>
      <c r="H45" s="2">
        <v>4</v>
      </c>
      <c r="I45" s="2">
        <v>8000</v>
      </c>
      <c r="J45" s="2">
        <v>1000</v>
      </c>
      <c r="K45" s="2">
        <v>3</v>
      </c>
      <c r="L45" s="2" t="s">
        <v>44</v>
      </c>
      <c r="M45" s="2">
        <v>3</v>
      </c>
      <c r="N45" s="2">
        <v>5000</v>
      </c>
      <c r="O45" s="2">
        <v>1500</v>
      </c>
      <c r="P45" s="2">
        <v>5</v>
      </c>
      <c r="Q45" s="2" t="s">
        <v>117</v>
      </c>
      <c r="R45" s="2">
        <v>4</v>
      </c>
      <c r="S45" s="2">
        <v>7500</v>
      </c>
      <c r="T45" s="2">
        <v>5000</v>
      </c>
      <c r="U45" s="2">
        <v>3</v>
      </c>
      <c r="V45" s="2" t="s">
        <v>97</v>
      </c>
      <c r="W45" s="2">
        <v>3</v>
      </c>
      <c r="X45" s="2">
        <v>6500</v>
      </c>
      <c r="Y45" s="2">
        <v>2000</v>
      </c>
      <c r="Z45" s="2">
        <v>4</v>
      </c>
      <c r="AA45" s="2" t="s">
        <v>74</v>
      </c>
      <c r="AB45" s="2">
        <v>4</v>
      </c>
      <c r="AC45" s="2">
        <v>8000</v>
      </c>
      <c r="AD45" s="2">
        <v>3000</v>
      </c>
      <c r="AE45" s="2">
        <v>5</v>
      </c>
      <c r="AF45" s="2" t="s">
        <v>108</v>
      </c>
      <c r="AG45" s="2">
        <v>4</v>
      </c>
      <c r="AH45" s="2">
        <v>20000</v>
      </c>
      <c r="AI45" s="2">
        <v>5000</v>
      </c>
      <c r="AJ45" s="2">
        <v>4</v>
      </c>
      <c r="AK45" s="2" t="s">
        <v>76</v>
      </c>
      <c r="AL45" s="2">
        <v>4</v>
      </c>
      <c r="AM45" s="2">
        <v>9000</v>
      </c>
      <c r="AN45" s="2">
        <v>4500</v>
      </c>
      <c r="AO45" s="2" t="s">
        <v>59</v>
      </c>
      <c r="AP45" s="2" t="s">
        <v>67</v>
      </c>
      <c r="AQ45" s="2" t="s">
        <v>77</v>
      </c>
      <c r="AR45" s="2">
        <v>37500</v>
      </c>
    </row>
    <row r="46" spans="1:44" ht="13.2" x14ac:dyDescent="0.25">
      <c r="A46" s="4">
        <v>45</v>
      </c>
      <c r="B46" s="2">
        <v>4</v>
      </c>
      <c r="C46" s="2">
        <v>4</v>
      </c>
      <c r="D46" s="2">
        <v>5000</v>
      </c>
      <c r="E46" s="2">
        <v>1500</v>
      </c>
      <c r="F46" s="2">
        <v>4</v>
      </c>
      <c r="G46" s="2" t="s">
        <v>109</v>
      </c>
      <c r="H46" s="2">
        <v>3</v>
      </c>
      <c r="I46" s="2">
        <v>4000</v>
      </c>
      <c r="J46" s="2">
        <v>500</v>
      </c>
      <c r="K46" s="2">
        <v>4</v>
      </c>
      <c r="L46" s="2" t="s">
        <v>114</v>
      </c>
      <c r="M46" s="2">
        <v>4</v>
      </c>
      <c r="N46" s="2">
        <v>4000</v>
      </c>
      <c r="O46" s="2">
        <v>500</v>
      </c>
      <c r="P46" s="2">
        <v>5</v>
      </c>
      <c r="Q46" s="2" t="s">
        <v>117</v>
      </c>
      <c r="R46" s="2">
        <v>3</v>
      </c>
      <c r="S46" s="2">
        <v>3000</v>
      </c>
      <c r="T46" s="2">
        <v>5000</v>
      </c>
      <c r="U46" s="2">
        <v>4</v>
      </c>
      <c r="V46" s="2" t="s">
        <v>170</v>
      </c>
      <c r="W46" s="2">
        <v>4</v>
      </c>
      <c r="X46" s="2">
        <v>4500</v>
      </c>
      <c r="Y46" s="2">
        <v>500</v>
      </c>
      <c r="Z46" s="2">
        <v>4</v>
      </c>
      <c r="AA46" s="2" t="s">
        <v>47</v>
      </c>
      <c r="AB46" s="2">
        <v>3</v>
      </c>
      <c r="AC46" s="2">
        <v>3000</v>
      </c>
      <c r="AD46" s="2">
        <v>1500</v>
      </c>
      <c r="AE46" s="2">
        <v>5</v>
      </c>
      <c r="AF46" s="2" t="s">
        <v>113</v>
      </c>
      <c r="AG46" s="2">
        <v>4</v>
      </c>
      <c r="AH46" s="2">
        <v>7500</v>
      </c>
      <c r="AI46" s="2">
        <v>2000</v>
      </c>
      <c r="AJ46" s="2">
        <v>3</v>
      </c>
      <c r="AK46" s="2" t="s">
        <v>84</v>
      </c>
      <c r="AL46" s="2">
        <v>4</v>
      </c>
      <c r="AM46" s="2">
        <v>3000</v>
      </c>
      <c r="AN46" s="2">
        <v>0</v>
      </c>
      <c r="AO46" s="2" t="s">
        <v>50</v>
      </c>
      <c r="AP46" s="2" t="s">
        <v>51</v>
      </c>
      <c r="AQ46" s="2" t="s">
        <v>61</v>
      </c>
      <c r="AR46" s="2">
        <v>20600</v>
      </c>
    </row>
    <row r="47" spans="1:44" ht="13.2" x14ac:dyDescent="0.25">
      <c r="A47" s="4">
        <v>46</v>
      </c>
      <c r="B47" s="2">
        <v>4</v>
      </c>
      <c r="C47" s="2">
        <v>5</v>
      </c>
      <c r="D47" s="2" t="s">
        <v>118</v>
      </c>
      <c r="E47" s="2" t="s">
        <v>85</v>
      </c>
      <c r="F47" s="2">
        <v>4</v>
      </c>
      <c r="G47" s="2" t="s">
        <v>43</v>
      </c>
      <c r="H47" s="2">
        <v>4</v>
      </c>
      <c r="I47" s="2" t="s">
        <v>53</v>
      </c>
      <c r="J47" s="2" t="s">
        <v>122</v>
      </c>
      <c r="K47" s="2">
        <v>5</v>
      </c>
      <c r="L47" s="2" t="s">
        <v>44</v>
      </c>
      <c r="M47" s="2">
        <v>3</v>
      </c>
      <c r="N47" s="2" t="s">
        <v>53</v>
      </c>
      <c r="O47" s="2" t="s">
        <v>120</v>
      </c>
      <c r="P47" s="2">
        <v>3</v>
      </c>
      <c r="Q47" s="2" t="s">
        <v>45</v>
      </c>
      <c r="R47" s="2">
        <v>3</v>
      </c>
      <c r="S47" s="2" t="s">
        <v>115</v>
      </c>
      <c r="T47" s="2" t="s">
        <v>53</v>
      </c>
      <c r="U47" s="2">
        <v>3</v>
      </c>
      <c r="V47" s="2" t="s">
        <v>97</v>
      </c>
      <c r="W47" s="2">
        <v>3</v>
      </c>
      <c r="X47" s="2" t="s">
        <v>123</v>
      </c>
      <c r="Y47" s="2" t="s">
        <v>116</v>
      </c>
      <c r="Z47" s="2">
        <v>3</v>
      </c>
      <c r="AA47" s="2" t="s">
        <v>47</v>
      </c>
      <c r="AB47" s="2">
        <v>4</v>
      </c>
      <c r="AC47" s="2" t="s">
        <v>120</v>
      </c>
      <c r="AD47" s="2" t="s">
        <v>85</v>
      </c>
      <c r="AE47" s="2">
        <v>5</v>
      </c>
      <c r="AF47" s="2" t="s">
        <v>113</v>
      </c>
      <c r="AG47" s="2">
        <v>4</v>
      </c>
      <c r="AH47" s="2" t="s">
        <v>118</v>
      </c>
      <c r="AI47" s="2" t="s">
        <v>116</v>
      </c>
      <c r="AJ47" s="2">
        <v>4</v>
      </c>
      <c r="AK47" s="2" t="s">
        <v>76</v>
      </c>
      <c r="AL47" s="2">
        <v>4</v>
      </c>
      <c r="AM47" s="2" t="s">
        <v>121</v>
      </c>
      <c r="AN47" s="2" t="s">
        <v>122</v>
      </c>
      <c r="AO47" s="2" t="s">
        <v>50</v>
      </c>
      <c r="AP47" s="2" t="s">
        <v>95</v>
      </c>
      <c r="AQ47" s="2" t="s">
        <v>77</v>
      </c>
      <c r="AR47" s="2">
        <v>45000</v>
      </c>
    </row>
    <row r="48" spans="1:44" ht="13.2" x14ac:dyDescent="0.25">
      <c r="A48" s="4">
        <v>47</v>
      </c>
      <c r="B48" s="2">
        <v>5</v>
      </c>
      <c r="C48" s="2">
        <v>5</v>
      </c>
      <c r="D48" s="2">
        <v>10000</v>
      </c>
      <c r="E48" s="2">
        <v>0</v>
      </c>
      <c r="F48" s="2">
        <v>4</v>
      </c>
      <c r="G48" s="2" t="s">
        <v>171</v>
      </c>
      <c r="H48" s="2">
        <v>3</v>
      </c>
      <c r="I48" s="2">
        <v>7500</v>
      </c>
      <c r="J48" s="2">
        <v>2500</v>
      </c>
      <c r="K48" s="2">
        <v>4</v>
      </c>
      <c r="L48" s="2" t="s">
        <v>68</v>
      </c>
      <c r="M48" s="2">
        <v>2</v>
      </c>
      <c r="N48" s="2">
        <v>6000</v>
      </c>
      <c r="O48" s="2">
        <v>4000</v>
      </c>
      <c r="P48" s="2">
        <v>4</v>
      </c>
      <c r="Q48" s="2" t="s">
        <v>117</v>
      </c>
      <c r="R48" s="2">
        <v>5</v>
      </c>
      <c r="S48" s="2">
        <v>7500</v>
      </c>
      <c r="T48" s="2">
        <v>0</v>
      </c>
      <c r="U48" s="2">
        <v>4</v>
      </c>
      <c r="V48" s="2" t="s">
        <v>97</v>
      </c>
      <c r="W48" s="2">
        <v>3</v>
      </c>
      <c r="X48" s="2">
        <v>5000</v>
      </c>
      <c r="Y48" s="2">
        <v>3000</v>
      </c>
      <c r="Z48" s="2">
        <v>4</v>
      </c>
      <c r="AA48" s="2" t="s">
        <v>98</v>
      </c>
      <c r="AB48" s="2">
        <v>4</v>
      </c>
      <c r="AC48" s="2">
        <v>7500</v>
      </c>
      <c r="AD48" s="2">
        <v>2500</v>
      </c>
      <c r="AE48" s="2">
        <v>5</v>
      </c>
      <c r="AF48" s="2" t="s">
        <v>108</v>
      </c>
      <c r="AG48" s="2">
        <v>4</v>
      </c>
      <c r="AH48" s="2">
        <v>10000</v>
      </c>
      <c r="AI48" s="2">
        <v>3000</v>
      </c>
      <c r="AJ48" s="2">
        <v>3</v>
      </c>
      <c r="AK48" s="2" t="s">
        <v>94</v>
      </c>
      <c r="AL48" s="2">
        <v>4</v>
      </c>
      <c r="AM48" s="2">
        <v>6000</v>
      </c>
      <c r="AN48" s="2">
        <v>1000</v>
      </c>
      <c r="AO48" s="2" t="s">
        <v>59</v>
      </c>
      <c r="AP48" s="2" t="s">
        <v>67</v>
      </c>
      <c r="AQ48" s="2" t="s">
        <v>52</v>
      </c>
      <c r="AR48" s="2">
        <v>32500</v>
      </c>
    </row>
    <row r="49" spans="1:44" ht="13.2" x14ac:dyDescent="0.25">
      <c r="A49" s="4">
        <v>48</v>
      </c>
      <c r="B49" s="2">
        <v>5</v>
      </c>
      <c r="C49" s="2">
        <v>5</v>
      </c>
      <c r="D49" s="2">
        <v>20000</v>
      </c>
      <c r="E49" s="2">
        <v>0</v>
      </c>
      <c r="F49" s="2">
        <v>5</v>
      </c>
      <c r="G49" s="2" t="s">
        <v>72</v>
      </c>
      <c r="H49" s="2">
        <v>5</v>
      </c>
      <c r="I49" s="2">
        <v>20000</v>
      </c>
      <c r="J49" s="2">
        <v>0</v>
      </c>
      <c r="K49" s="2">
        <v>5</v>
      </c>
      <c r="L49" s="2" t="s">
        <v>91</v>
      </c>
      <c r="M49" s="2">
        <v>4</v>
      </c>
      <c r="N49" s="2">
        <v>15000</v>
      </c>
      <c r="O49" s="2">
        <v>5000</v>
      </c>
      <c r="P49" s="2">
        <v>3</v>
      </c>
      <c r="Q49" s="2" t="s">
        <v>135</v>
      </c>
      <c r="R49" s="2">
        <v>3</v>
      </c>
      <c r="S49" s="2">
        <v>5000</v>
      </c>
      <c r="T49" s="2">
        <v>10000</v>
      </c>
      <c r="U49" s="2">
        <v>5</v>
      </c>
      <c r="V49" s="2" t="s">
        <v>92</v>
      </c>
      <c r="W49" s="2">
        <v>5</v>
      </c>
      <c r="X49" s="2">
        <v>12000</v>
      </c>
      <c r="Y49" s="2">
        <v>0</v>
      </c>
      <c r="Z49" s="2">
        <v>4</v>
      </c>
      <c r="AA49" s="2" t="s">
        <v>98</v>
      </c>
      <c r="AB49" s="2">
        <v>4</v>
      </c>
      <c r="AC49" s="2">
        <v>10000</v>
      </c>
      <c r="AD49" s="2">
        <v>2000</v>
      </c>
      <c r="AE49" s="2">
        <v>5</v>
      </c>
      <c r="AF49" s="2" t="s">
        <v>108</v>
      </c>
      <c r="AG49" s="2">
        <v>4</v>
      </c>
      <c r="AH49" s="2">
        <v>20000</v>
      </c>
      <c r="AI49" s="2">
        <v>5000</v>
      </c>
      <c r="AJ49" s="2">
        <v>3</v>
      </c>
      <c r="AK49" s="2" t="s">
        <v>134</v>
      </c>
      <c r="AL49" s="2">
        <v>3</v>
      </c>
      <c r="AM49" s="2">
        <v>8000</v>
      </c>
      <c r="AN49" s="2">
        <v>4000</v>
      </c>
      <c r="AO49" s="2" t="s">
        <v>59</v>
      </c>
      <c r="AP49" s="2" t="s">
        <v>106</v>
      </c>
      <c r="AQ49" s="2" t="s">
        <v>61</v>
      </c>
      <c r="AR49" s="2">
        <v>37500</v>
      </c>
    </row>
    <row r="50" spans="1:44" ht="13.2" x14ac:dyDescent="0.25">
      <c r="A50" s="4">
        <v>49</v>
      </c>
      <c r="B50" s="2">
        <v>4</v>
      </c>
      <c r="C50" s="2">
        <v>5</v>
      </c>
      <c r="D50" s="2">
        <v>10000</v>
      </c>
      <c r="E50" s="2" t="s">
        <v>85</v>
      </c>
      <c r="F50" s="2">
        <v>3</v>
      </c>
      <c r="G50" s="2" t="s">
        <v>62</v>
      </c>
      <c r="H50" s="2">
        <v>3</v>
      </c>
      <c r="I50" s="2">
        <v>8000</v>
      </c>
      <c r="J50" s="2">
        <v>2000</v>
      </c>
      <c r="K50" s="2">
        <v>3</v>
      </c>
      <c r="L50" s="2" t="s">
        <v>68</v>
      </c>
      <c r="M50" s="2">
        <v>3</v>
      </c>
      <c r="N50" s="2">
        <v>6000</v>
      </c>
      <c r="O50" s="2">
        <v>1000</v>
      </c>
      <c r="P50" s="2">
        <v>4</v>
      </c>
      <c r="Q50" s="2" t="s">
        <v>90</v>
      </c>
      <c r="R50" s="2">
        <v>3</v>
      </c>
      <c r="S50" s="2">
        <v>4000</v>
      </c>
      <c r="T50" s="2">
        <v>10000</v>
      </c>
      <c r="U50" s="2">
        <v>3</v>
      </c>
      <c r="V50" s="2" t="s">
        <v>170</v>
      </c>
      <c r="W50" s="2">
        <v>3</v>
      </c>
      <c r="X50" s="2">
        <v>6000</v>
      </c>
      <c r="Y50" s="2">
        <v>1000</v>
      </c>
      <c r="Z50" s="2">
        <v>4</v>
      </c>
      <c r="AA50" s="2" t="s">
        <v>74</v>
      </c>
      <c r="AB50" s="2">
        <v>4</v>
      </c>
      <c r="AC50" s="2">
        <v>8000</v>
      </c>
      <c r="AD50" s="2" t="s">
        <v>85</v>
      </c>
      <c r="AE50" s="2">
        <v>5</v>
      </c>
      <c r="AF50" s="2" t="s">
        <v>108</v>
      </c>
      <c r="AG50" s="2">
        <v>4</v>
      </c>
      <c r="AH50" s="2">
        <v>15000</v>
      </c>
      <c r="AI50" s="2">
        <v>5000</v>
      </c>
      <c r="AJ50" s="2">
        <v>5</v>
      </c>
      <c r="AK50" s="2" t="s">
        <v>134</v>
      </c>
      <c r="AL50" s="2">
        <v>3</v>
      </c>
      <c r="AM50" s="2">
        <v>5000</v>
      </c>
      <c r="AN50" s="2">
        <v>7500</v>
      </c>
      <c r="AO50" s="2" t="s">
        <v>50</v>
      </c>
      <c r="AP50" s="2" t="s">
        <v>106</v>
      </c>
      <c r="AQ50" s="2" t="s">
        <v>61</v>
      </c>
      <c r="AR50" s="2">
        <v>32500</v>
      </c>
    </row>
    <row r="51" spans="1:44" ht="13.2" x14ac:dyDescent="0.25">
      <c r="A51" s="4">
        <v>50</v>
      </c>
      <c r="B51" s="2">
        <v>5</v>
      </c>
      <c r="C51" s="2">
        <v>5</v>
      </c>
      <c r="D51" s="2">
        <v>15000</v>
      </c>
      <c r="E51" s="2">
        <v>0</v>
      </c>
      <c r="F51" s="2">
        <v>5</v>
      </c>
      <c r="G51" s="2" t="s">
        <v>99</v>
      </c>
      <c r="H51" s="2">
        <v>4</v>
      </c>
      <c r="I51" s="2">
        <v>10000</v>
      </c>
      <c r="J51" s="2">
        <v>3000</v>
      </c>
      <c r="K51" s="2">
        <v>4</v>
      </c>
      <c r="L51" s="2" t="s">
        <v>114</v>
      </c>
      <c r="M51" s="2">
        <v>5</v>
      </c>
      <c r="N51" s="2">
        <v>10000</v>
      </c>
      <c r="O51" s="2">
        <v>0</v>
      </c>
      <c r="P51" s="2">
        <v>3</v>
      </c>
      <c r="Q51" s="2" t="s">
        <v>172</v>
      </c>
      <c r="R51" s="2">
        <v>2</v>
      </c>
      <c r="S51" s="2">
        <v>2000</v>
      </c>
      <c r="T51" s="2">
        <v>8000</v>
      </c>
      <c r="U51" s="2">
        <v>4</v>
      </c>
      <c r="V51" s="2" t="s">
        <v>173</v>
      </c>
      <c r="W51" s="2">
        <v>5</v>
      </c>
      <c r="X51" s="2">
        <v>10000</v>
      </c>
      <c r="Y51" s="2">
        <v>0</v>
      </c>
      <c r="Z51" s="2">
        <v>4</v>
      </c>
      <c r="AA51" s="2" t="s">
        <v>74</v>
      </c>
      <c r="AB51" s="2">
        <v>5</v>
      </c>
      <c r="AC51" s="2">
        <v>10000</v>
      </c>
      <c r="AD51" s="2">
        <v>0</v>
      </c>
      <c r="AE51" s="2">
        <v>5</v>
      </c>
      <c r="AF51" s="2" t="s">
        <v>75</v>
      </c>
      <c r="AG51" s="2">
        <v>5</v>
      </c>
      <c r="AH51" s="2">
        <v>15000</v>
      </c>
      <c r="AI51" s="2">
        <v>0</v>
      </c>
      <c r="AJ51" s="2">
        <v>2</v>
      </c>
      <c r="AK51" s="2" t="s">
        <v>54</v>
      </c>
      <c r="AL51" s="2">
        <v>2</v>
      </c>
      <c r="AM51" s="2">
        <v>7500</v>
      </c>
      <c r="AN51" s="2">
        <v>3000</v>
      </c>
      <c r="AO51" s="2" t="s">
        <v>59</v>
      </c>
      <c r="AP51" s="2" t="s">
        <v>51</v>
      </c>
      <c r="AQ51" s="2" t="s">
        <v>61</v>
      </c>
      <c r="AR51" s="2">
        <v>27500</v>
      </c>
    </row>
    <row r="52" spans="1:44" ht="13.2" x14ac:dyDescent="0.25">
      <c r="A52" s="4">
        <v>51</v>
      </c>
      <c r="B52" s="2">
        <v>4</v>
      </c>
      <c r="C52" s="2">
        <v>4</v>
      </c>
      <c r="D52" s="2">
        <v>10000</v>
      </c>
      <c r="E52" s="2">
        <v>1000</v>
      </c>
      <c r="F52" s="2">
        <v>3</v>
      </c>
      <c r="G52" s="2" t="s">
        <v>89</v>
      </c>
      <c r="H52" s="2">
        <v>4</v>
      </c>
      <c r="I52" s="2">
        <v>5000</v>
      </c>
      <c r="J52" s="2">
        <v>500</v>
      </c>
      <c r="K52" s="2">
        <v>3</v>
      </c>
      <c r="L52" s="2" t="s">
        <v>104</v>
      </c>
      <c r="M52" s="2">
        <v>5</v>
      </c>
      <c r="N52" s="2">
        <v>7500</v>
      </c>
      <c r="O52" s="2">
        <v>0</v>
      </c>
      <c r="P52" s="2">
        <v>4</v>
      </c>
      <c r="Q52" s="2" t="s">
        <v>135</v>
      </c>
      <c r="R52" s="2">
        <v>2</v>
      </c>
      <c r="S52" s="2">
        <v>0</v>
      </c>
      <c r="T52" s="2">
        <v>9000</v>
      </c>
      <c r="U52" s="2">
        <v>2</v>
      </c>
      <c r="V52" s="2" t="s">
        <v>119</v>
      </c>
      <c r="W52" s="2">
        <v>4</v>
      </c>
      <c r="X52" s="2">
        <v>5000</v>
      </c>
      <c r="Y52" s="2">
        <v>0</v>
      </c>
      <c r="Z52" s="2">
        <v>4</v>
      </c>
      <c r="AA52" s="2" t="s">
        <v>164</v>
      </c>
      <c r="AB52" s="2">
        <v>5</v>
      </c>
      <c r="AC52" s="2">
        <v>10000</v>
      </c>
      <c r="AD52" s="2">
        <v>0</v>
      </c>
      <c r="AE52" s="2">
        <v>5</v>
      </c>
      <c r="AF52" s="2" t="s">
        <v>108</v>
      </c>
      <c r="AG52" s="2">
        <v>4</v>
      </c>
      <c r="AH52" s="2">
        <v>15000</v>
      </c>
      <c r="AI52" s="2">
        <v>2000</v>
      </c>
      <c r="AJ52" s="2">
        <v>1</v>
      </c>
      <c r="AK52" s="2" t="s">
        <v>137</v>
      </c>
      <c r="AL52" s="2">
        <v>3</v>
      </c>
      <c r="AM52" s="2">
        <v>5000</v>
      </c>
      <c r="AN52" s="2">
        <v>500</v>
      </c>
      <c r="AO52" s="2" t="s">
        <v>50</v>
      </c>
      <c r="AP52" s="2" t="s">
        <v>51</v>
      </c>
      <c r="AQ52" s="2" t="s">
        <v>61</v>
      </c>
      <c r="AR52" s="2">
        <v>20600</v>
      </c>
    </row>
    <row r="53" spans="1:44" ht="15.75" customHeight="1" x14ac:dyDescent="0.25">
      <c r="AR53" s="8">
        <f>AVERAGE(AR2:AR52)</f>
        <v>38280.392156862748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F075-9509-4A63-8340-17FD4F1C6FE3}">
  <dimension ref="A1:BA116"/>
  <sheetViews>
    <sheetView zoomScaleNormal="100" workbookViewId="0">
      <selection activeCell="B25" sqref="B25"/>
    </sheetView>
  </sheetViews>
  <sheetFormatPr defaultRowHeight="13.2" x14ac:dyDescent="0.25"/>
  <cols>
    <col min="1" max="1" width="13.6640625" customWidth="1"/>
    <col min="2" max="2" width="11.44140625" bestFit="1" customWidth="1"/>
    <col min="3" max="7" width="11.21875" bestFit="1" customWidth="1"/>
    <col min="8" max="8" width="10.5546875" bestFit="1" customWidth="1"/>
    <col min="9" max="11" width="11.21875" bestFit="1" customWidth="1"/>
    <col min="12" max="12" width="10.5546875" bestFit="1" customWidth="1"/>
    <col min="13" max="18" width="11.21875" bestFit="1" customWidth="1"/>
    <col min="19" max="19" width="10.88671875" style="30" bestFit="1" customWidth="1"/>
    <col min="20" max="20" width="10.5546875" bestFit="1" customWidth="1"/>
    <col min="21" max="21" width="11.21875" bestFit="1" customWidth="1"/>
    <col min="22" max="22" width="10.5546875" bestFit="1" customWidth="1"/>
    <col min="23" max="29" width="11.21875" bestFit="1" customWidth="1"/>
    <col min="30" max="30" width="11.44140625" style="30" bestFit="1" customWidth="1"/>
    <col min="31" max="32" width="11.21875" bestFit="1" customWidth="1"/>
    <col min="33" max="33" width="11.44140625" style="30" bestFit="1" customWidth="1"/>
    <col min="34" max="34" width="11.44140625" bestFit="1" customWidth="1"/>
    <col min="35" max="36" width="10.5546875" bestFit="1" customWidth="1"/>
    <col min="37" max="37" width="11.21875" bestFit="1" customWidth="1"/>
    <col min="38" max="38" width="11.44140625" style="30" bestFit="1" customWidth="1"/>
    <col min="39" max="39" width="11.21875" bestFit="1" customWidth="1"/>
    <col min="40" max="40" width="10.5546875" bestFit="1" customWidth="1"/>
    <col min="41" max="41" width="10.5546875" style="30" bestFit="1" customWidth="1"/>
    <col min="42" max="42" width="11.21875" bestFit="1" customWidth="1"/>
    <col min="43" max="43" width="10.5546875" bestFit="1" customWidth="1"/>
    <col min="44" max="52" width="11.21875" bestFit="1" customWidth="1"/>
  </cols>
  <sheetData>
    <row r="1" spans="1:53" x14ac:dyDescent="0.25">
      <c r="A1" s="11" t="s">
        <v>174</v>
      </c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9">
        <v>10</v>
      </c>
      <c r="L1" s="9">
        <v>11</v>
      </c>
      <c r="M1" s="9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26">
        <v>18</v>
      </c>
      <c r="T1" s="9">
        <v>19</v>
      </c>
      <c r="U1" s="9">
        <v>20</v>
      </c>
      <c r="V1" s="9">
        <v>21</v>
      </c>
      <c r="W1" s="9">
        <v>22</v>
      </c>
      <c r="X1" s="9">
        <v>23</v>
      </c>
      <c r="Y1" s="9">
        <v>24</v>
      </c>
      <c r="Z1" s="9">
        <v>25</v>
      </c>
      <c r="AA1" s="9">
        <v>26</v>
      </c>
      <c r="AB1" s="9">
        <v>27</v>
      </c>
      <c r="AC1" s="9">
        <v>28</v>
      </c>
      <c r="AD1" s="26">
        <v>29</v>
      </c>
      <c r="AE1" s="9">
        <v>30</v>
      </c>
      <c r="AF1" s="9">
        <v>31</v>
      </c>
      <c r="AG1" s="26">
        <v>32</v>
      </c>
      <c r="AH1" s="9">
        <v>33</v>
      </c>
      <c r="AI1" s="9">
        <v>34</v>
      </c>
      <c r="AJ1" s="9">
        <v>35</v>
      </c>
      <c r="AK1" s="9">
        <v>36</v>
      </c>
      <c r="AL1" s="26">
        <v>37</v>
      </c>
      <c r="AM1" s="9">
        <v>38</v>
      </c>
      <c r="AN1" s="9">
        <v>39</v>
      </c>
      <c r="AO1" s="26">
        <v>40</v>
      </c>
      <c r="AP1" s="9">
        <v>41</v>
      </c>
      <c r="AQ1" s="9">
        <v>42</v>
      </c>
      <c r="AR1" s="9">
        <v>43</v>
      </c>
      <c r="AS1" s="9">
        <v>44</v>
      </c>
      <c r="AT1" s="9">
        <v>45</v>
      </c>
      <c r="AU1" s="9">
        <v>46</v>
      </c>
      <c r="AV1" s="9">
        <v>47</v>
      </c>
      <c r="AW1" s="9">
        <v>48</v>
      </c>
      <c r="AX1" s="9">
        <v>49</v>
      </c>
      <c r="AY1" s="9">
        <v>50</v>
      </c>
      <c r="AZ1" s="9">
        <v>51</v>
      </c>
    </row>
    <row r="2" spans="1:53" x14ac:dyDescent="0.25">
      <c r="A2" s="14" t="s">
        <v>175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26"/>
      <c r="T2" s="9"/>
      <c r="U2" s="9"/>
      <c r="V2" s="9"/>
      <c r="W2" s="9"/>
      <c r="X2" s="9"/>
      <c r="Y2" s="9"/>
      <c r="Z2" s="9"/>
      <c r="AA2" s="9"/>
      <c r="AB2" s="9"/>
      <c r="AC2" s="9"/>
      <c r="AD2" s="26"/>
      <c r="AE2" s="9"/>
      <c r="AF2" s="9"/>
      <c r="AG2" s="26"/>
      <c r="AH2" s="9"/>
      <c r="AI2" s="9"/>
      <c r="AJ2" s="9"/>
      <c r="AK2" s="9"/>
      <c r="AL2" s="26"/>
      <c r="AM2" s="9"/>
      <c r="AN2" s="9"/>
      <c r="AO2" s="26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x14ac:dyDescent="0.25">
      <c r="A3" s="15" t="s">
        <v>177</v>
      </c>
      <c r="B3" s="16">
        <v>10000</v>
      </c>
      <c r="C3" s="16" t="s">
        <v>53</v>
      </c>
      <c r="D3" s="16">
        <v>10000</v>
      </c>
      <c r="E3" s="16">
        <v>10000</v>
      </c>
      <c r="F3" s="16">
        <v>10000</v>
      </c>
      <c r="G3" s="16">
        <v>10000</v>
      </c>
      <c r="H3" s="16">
        <v>20000</v>
      </c>
      <c r="I3" s="16">
        <v>5000</v>
      </c>
      <c r="J3" s="16">
        <v>15000</v>
      </c>
      <c r="K3" s="16">
        <v>5000</v>
      </c>
      <c r="L3" s="16">
        <v>50000</v>
      </c>
      <c r="M3" s="16">
        <v>2000</v>
      </c>
      <c r="N3" s="16">
        <v>10000</v>
      </c>
      <c r="O3" s="16">
        <v>2000</v>
      </c>
      <c r="P3" s="16">
        <v>15000</v>
      </c>
      <c r="Q3" s="16">
        <v>10000</v>
      </c>
      <c r="R3" s="16" t="s">
        <v>53</v>
      </c>
      <c r="S3" s="27">
        <v>100000</v>
      </c>
      <c r="T3" s="16">
        <v>30000</v>
      </c>
      <c r="U3" s="16">
        <v>1500</v>
      </c>
      <c r="V3" s="16">
        <v>30000</v>
      </c>
      <c r="W3" s="16">
        <v>15000</v>
      </c>
      <c r="X3" s="16">
        <v>20000</v>
      </c>
      <c r="Y3" s="16">
        <v>5000</v>
      </c>
      <c r="Z3" s="16">
        <v>3200</v>
      </c>
      <c r="AA3" s="16">
        <v>20000</v>
      </c>
      <c r="AB3" s="16">
        <v>15000</v>
      </c>
      <c r="AC3" s="16">
        <v>0</v>
      </c>
      <c r="AD3" s="27" t="s">
        <v>138</v>
      </c>
      <c r="AE3" s="16">
        <v>5000</v>
      </c>
      <c r="AF3" s="16">
        <v>5000</v>
      </c>
      <c r="AG3" s="27" t="s">
        <v>142</v>
      </c>
      <c r="AH3" s="16" t="s">
        <v>85</v>
      </c>
      <c r="AI3" s="16">
        <v>20000</v>
      </c>
      <c r="AJ3" s="16">
        <v>100000</v>
      </c>
      <c r="AK3" s="16">
        <v>20000</v>
      </c>
      <c r="AL3" s="27">
        <v>100000</v>
      </c>
      <c r="AM3" s="16">
        <v>10000</v>
      </c>
      <c r="AN3" s="16">
        <v>30000</v>
      </c>
      <c r="AO3" s="27">
        <v>50000</v>
      </c>
      <c r="AP3" s="16">
        <v>20000</v>
      </c>
      <c r="AQ3" s="16">
        <v>25000</v>
      </c>
      <c r="AR3" s="16" t="s">
        <v>166</v>
      </c>
      <c r="AS3" s="16">
        <v>15000</v>
      </c>
      <c r="AT3" s="16">
        <v>5000</v>
      </c>
      <c r="AU3" s="16" t="s">
        <v>118</v>
      </c>
      <c r="AV3" s="16">
        <v>10000</v>
      </c>
      <c r="AW3" s="16">
        <v>20000</v>
      </c>
      <c r="AX3" s="16">
        <v>10000</v>
      </c>
      <c r="AY3" s="16">
        <v>15000</v>
      </c>
      <c r="AZ3" s="17">
        <v>10000</v>
      </c>
    </row>
    <row r="4" spans="1:53" x14ac:dyDescent="0.25">
      <c r="A4" s="18" t="s">
        <v>178</v>
      </c>
      <c r="B4" s="13">
        <v>0</v>
      </c>
      <c r="C4" s="13">
        <v>1000</v>
      </c>
      <c r="D4" s="13">
        <v>0</v>
      </c>
      <c r="E4" s="13">
        <v>0</v>
      </c>
      <c r="F4" s="13">
        <v>2000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7000</v>
      </c>
      <c r="N4" s="13">
        <v>0</v>
      </c>
      <c r="O4" s="13">
        <v>7000</v>
      </c>
      <c r="P4" s="13">
        <v>0</v>
      </c>
      <c r="Q4" s="13">
        <v>2500</v>
      </c>
      <c r="R4" s="13">
        <v>0</v>
      </c>
      <c r="S4" s="28">
        <v>5000</v>
      </c>
      <c r="T4" s="13">
        <v>10000</v>
      </c>
      <c r="U4" s="13">
        <v>1500</v>
      </c>
      <c r="V4" s="13">
        <v>5000</v>
      </c>
      <c r="W4" s="13">
        <v>5000</v>
      </c>
      <c r="X4" s="13">
        <v>0</v>
      </c>
      <c r="Y4" s="13">
        <v>2000</v>
      </c>
      <c r="Z4" s="13">
        <v>1000</v>
      </c>
      <c r="AA4" s="13">
        <v>0</v>
      </c>
      <c r="AB4" s="13">
        <v>0</v>
      </c>
      <c r="AC4" s="13">
        <v>0</v>
      </c>
      <c r="AD4" s="28" t="s">
        <v>139</v>
      </c>
      <c r="AE4" s="13">
        <v>0</v>
      </c>
      <c r="AF4" s="13">
        <v>0</v>
      </c>
      <c r="AG4" s="28">
        <v>0</v>
      </c>
      <c r="AH4" s="13" t="s">
        <v>85</v>
      </c>
      <c r="AI4" s="13">
        <v>0</v>
      </c>
      <c r="AJ4" s="13">
        <v>0</v>
      </c>
      <c r="AK4" s="13">
        <v>0</v>
      </c>
      <c r="AL4" s="28" t="s">
        <v>155</v>
      </c>
      <c r="AM4" s="13">
        <v>5000</v>
      </c>
      <c r="AN4" s="13">
        <v>5000</v>
      </c>
      <c r="AO4" s="28">
        <v>0</v>
      </c>
      <c r="AP4" s="13">
        <v>0</v>
      </c>
      <c r="AQ4" s="13">
        <v>15000</v>
      </c>
      <c r="AR4" s="13">
        <v>0</v>
      </c>
      <c r="AS4" s="13">
        <v>7500</v>
      </c>
      <c r="AT4" s="13">
        <v>1500</v>
      </c>
      <c r="AU4" s="13">
        <v>0</v>
      </c>
      <c r="AV4" s="13">
        <v>0</v>
      </c>
      <c r="AW4" s="13">
        <v>0</v>
      </c>
      <c r="AX4" s="13">
        <v>0</v>
      </c>
      <c r="AY4" s="13">
        <v>0</v>
      </c>
      <c r="AZ4" s="19">
        <v>1000</v>
      </c>
    </row>
    <row r="5" spans="1:53" x14ac:dyDescent="0.25">
      <c r="A5" s="22" t="s">
        <v>192</v>
      </c>
      <c r="B5" s="25">
        <f>B3+B4</f>
        <v>10000</v>
      </c>
      <c r="C5" s="25">
        <f t="shared" ref="C5:AZ5" si="0">C3+C4</f>
        <v>11000</v>
      </c>
      <c r="D5" s="25">
        <f t="shared" si="0"/>
        <v>10000</v>
      </c>
      <c r="E5" s="25">
        <f t="shared" si="0"/>
        <v>10000</v>
      </c>
      <c r="F5" s="25">
        <f t="shared" si="0"/>
        <v>12000</v>
      </c>
      <c r="G5" s="25">
        <f t="shared" si="0"/>
        <v>10000</v>
      </c>
      <c r="H5" s="25">
        <f t="shared" si="0"/>
        <v>20000</v>
      </c>
      <c r="I5" s="25">
        <f t="shared" si="0"/>
        <v>5000</v>
      </c>
      <c r="J5" s="25">
        <f t="shared" si="0"/>
        <v>15000</v>
      </c>
      <c r="K5" s="25">
        <f t="shared" si="0"/>
        <v>5000</v>
      </c>
      <c r="L5" s="25">
        <f t="shared" si="0"/>
        <v>50000</v>
      </c>
      <c r="M5" s="25">
        <f t="shared" si="0"/>
        <v>9000</v>
      </c>
      <c r="N5" s="25">
        <f t="shared" si="0"/>
        <v>10000</v>
      </c>
      <c r="O5" s="25">
        <f t="shared" si="0"/>
        <v>9000</v>
      </c>
      <c r="P5" s="25">
        <f t="shared" si="0"/>
        <v>15000</v>
      </c>
      <c r="Q5" s="25">
        <f t="shared" si="0"/>
        <v>12500</v>
      </c>
      <c r="R5" s="25">
        <f t="shared" si="0"/>
        <v>10000</v>
      </c>
      <c r="S5" s="25">
        <f t="shared" si="0"/>
        <v>105000</v>
      </c>
      <c r="T5" s="25">
        <f t="shared" si="0"/>
        <v>40000</v>
      </c>
      <c r="U5" s="25">
        <f t="shared" si="0"/>
        <v>3000</v>
      </c>
      <c r="V5" s="25">
        <f t="shared" si="0"/>
        <v>35000</v>
      </c>
      <c r="W5" s="25">
        <f t="shared" si="0"/>
        <v>20000</v>
      </c>
      <c r="X5" s="25">
        <f t="shared" si="0"/>
        <v>20000</v>
      </c>
      <c r="Y5" s="25">
        <f t="shared" si="0"/>
        <v>7000</v>
      </c>
      <c r="Z5" s="25">
        <f t="shared" si="0"/>
        <v>4200</v>
      </c>
      <c r="AA5" s="25">
        <f t="shared" si="0"/>
        <v>20000</v>
      </c>
      <c r="AB5" s="25">
        <f t="shared" si="0"/>
        <v>15000</v>
      </c>
      <c r="AC5" s="25" t="s">
        <v>194</v>
      </c>
      <c r="AD5" s="25" t="s">
        <v>194</v>
      </c>
      <c r="AE5" s="25">
        <f t="shared" si="0"/>
        <v>5000</v>
      </c>
      <c r="AF5" s="25">
        <f t="shared" si="0"/>
        <v>5000</v>
      </c>
      <c r="AG5" s="25" t="s">
        <v>194</v>
      </c>
      <c r="AH5" s="25" t="s">
        <v>194</v>
      </c>
      <c r="AI5" s="25">
        <f t="shared" si="0"/>
        <v>20000</v>
      </c>
      <c r="AJ5" s="25">
        <f t="shared" si="0"/>
        <v>100000</v>
      </c>
      <c r="AK5" s="25">
        <f t="shared" si="0"/>
        <v>20000</v>
      </c>
      <c r="AL5" s="25">
        <f t="shared" si="0"/>
        <v>120000</v>
      </c>
      <c r="AM5" s="25">
        <f t="shared" si="0"/>
        <v>15000</v>
      </c>
      <c r="AN5" s="25">
        <f t="shared" si="0"/>
        <v>35000</v>
      </c>
      <c r="AO5" s="25">
        <f t="shared" si="0"/>
        <v>50000</v>
      </c>
      <c r="AP5" s="25">
        <f t="shared" si="0"/>
        <v>20000</v>
      </c>
      <c r="AQ5" s="25">
        <f t="shared" si="0"/>
        <v>40000</v>
      </c>
      <c r="AR5" s="25">
        <f t="shared" si="0"/>
        <v>20000</v>
      </c>
      <c r="AS5" s="25">
        <f t="shared" si="0"/>
        <v>22500</v>
      </c>
      <c r="AT5" s="25">
        <f t="shared" si="0"/>
        <v>6500</v>
      </c>
      <c r="AU5" s="25">
        <f t="shared" si="0"/>
        <v>15000</v>
      </c>
      <c r="AV5" s="25">
        <f t="shared" si="0"/>
        <v>10000</v>
      </c>
      <c r="AW5" s="25">
        <f t="shared" si="0"/>
        <v>20000</v>
      </c>
      <c r="AX5" s="25">
        <f t="shared" si="0"/>
        <v>10000</v>
      </c>
      <c r="AY5" s="25">
        <f t="shared" si="0"/>
        <v>15000</v>
      </c>
      <c r="AZ5" s="25">
        <f t="shared" si="0"/>
        <v>11000</v>
      </c>
    </row>
    <row r="6" spans="1:53" ht="26.4" x14ac:dyDescent="0.25">
      <c r="A6" s="22" t="s">
        <v>193</v>
      </c>
      <c r="B6" s="25">
        <f t="shared" ref="B6:R6" si="1">(B5*$C$116)/B$114</f>
        <v>13927.272727272728</v>
      </c>
      <c r="C6" s="25">
        <f t="shared" si="1"/>
        <v>20451.456310679612</v>
      </c>
      <c r="D6" s="25">
        <f t="shared" si="1"/>
        <v>13927.272727272728</v>
      </c>
      <c r="E6" s="25">
        <f t="shared" si="1"/>
        <v>13927.272727272728</v>
      </c>
      <c r="F6" s="25">
        <f t="shared" si="1"/>
        <v>14141.538461538461</v>
      </c>
      <c r="G6" s="25">
        <f t="shared" si="1"/>
        <v>18592.233009708736</v>
      </c>
      <c r="H6" s="25">
        <f t="shared" si="1"/>
        <v>37184.466019417472</v>
      </c>
      <c r="I6" s="25">
        <f t="shared" si="1"/>
        <v>6963.636363636364</v>
      </c>
      <c r="J6" s="25">
        <f t="shared" si="1"/>
        <v>17676.923076923078</v>
      </c>
      <c r="K6" s="25">
        <f t="shared" si="1"/>
        <v>5106.666666666667</v>
      </c>
      <c r="L6" s="25">
        <f t="shared" si="1"/>
        <v>51066.666666666664</v>
      </c>
      <c r="M6" s="25">
        <f t="shared" si="1"/>
        <v>9192</v>
      </c>
      <c r="N6" s="25">
        <f t="shared" si="1"/>
        <v>8511.1111111111113</v>
      </c>
      <c r="O6" s="25">
        <f t="shared" si="1"/>
        <v>9192</v>
      </c>
      <c r="P6" s="25">
        <f t="shared" si="1"/>
        <v>12766.666666666666</v>
      </c>
      <c r="Q6" s="25">
        <f t="shared" si="1"/>
        <v>10638.888888888889</v>
      </c>
      <c r="R6" s="25">
        <f t="shared" si="1"/>
        <v>10213.333333333334</v>
      </c>
      <c r="S6" s="41"/>
      <c r="T6" s="25">
        <f t="shared" ref="T6:AB6" si="2">(T5*$C$116)/T$114</f>
        <v>40853.333333333336</v>
      </c>
      <c r="U6" s="25">
        <f t="shared" si="2"/>
        <v>3064</v>
      </c>
      <c r="V6" s="25">
        <f t="shared" si="2"/>
        <v>48745.454545454544</v>
      </c>
      <c r="W6" s="25">
        <f t="shared" si="2"/>
        <v>17022.222222222223</v>
      </c>
      <c r="X6" s="25">
        <f t="shared" si="2"/>
        <v>17022.222222222223</v>
      </c>
      <c r="Y6" s="25">
        <f t="shared" si="2"/>
        <v>9749.0909090909099</v>
      </c>
      <c r="Z6" s="25">
        <f t="shared" si="2"/>
        <v>4949.5384615384619</v>
      </c>
      <c r="AA6" s="25">
        <f t="shared" si="2"/>
        <v>7660</v>
      </c>
      <c r="AB6" s="25">
        <f t="shared" si="2"/>
        <v>9192</v>
      </c>
      <c r="AC6" s="25"/>
      <c r="AD6" s="25"/>
      <c r="AE6" s="25">
        <f>(AE5*$C$116)/AE$114</f>
        <v>5892.3076923076924</v>
      </c>
      <c r="AF6" s="25">
        <f>(AF5*$C$116)/AF$114</f>
        <v>5892.3076923076924</v>
      </c>
      <c r="AG6" s="25"/>
      <c r="AH6" s="25"/>
      <c r="AI6" s="25">
        <f>(AI5*$C$116)/AI$114</f>
        <v>23569.23076923077</v>
      </c>
      <c r="AJ6" s="25">
        <f>(AJ5*$C$116)/AJ$114</f>
        <v>38300</v>
      </c>
      <c r="AK6" s="25">
        <f>(AK5*$C$116)/AK$114</f>
        <v>20426.666666666668</v>
      </c>
      <c r="AL6" s="41"/>
      <c r="AM6" s="25">
        <f t="shared" ref="AM6:AZ6" si="3">(AM5*$C$116)/AM$114</f>
        <v>20890.909090909092</v>
      </c>
      <c r="AN6" s="25">
        <f t="shared" si="3"/>
        <v>35746.666666666664</v>
      </c>
      <c r="AO6" s="25">
        <f t="shared" si="3"/>
        <v>30640</v>
      </c>
      <c r="AP6" s="25">
        <f t="shared" si="3"/>
        <v>7660</v>
      </c>
      <c r="AQ6" s="25">
        <f t="shared" si="3"/>
        <v>24512</v>
      </c>
      <c r="AR6" s="25">
        <f t="shared" si="3"/>
        <v>20426.666666666668</v>
      </c>
      <c r="AS6" s="25">
        <f t="shared" si="3"/>
        <v>22980</v>
      </c>
      <c r="AT6" s="25">
        <f t="shared" si="3"/>
        <v>12084.95145631068</v>
      </c>
      <c r="AU6" s="25">
        <f t="shared" si="3"/>
        <v>12766.666666666666</v>
      </c>
      <c r="AV6" s="25">
        <f t="shared" si="3"/>
        <v>11784.615384615385</v>
      </c>
      <c r="AW6" s="25">
        <f t="shared" si="3"/>
        <v>20426.666666666668</v>
      </c>
      <c r="AX6" s="25">
        <f t="shared" si="3"/>
        <v>11784.615384615385</v>
      </c>
      <c r="AY6" s="25">
        <f t="shared" si="3"/>
        <v>20890.909090909092</v>
      </c>
      <c r="AZ6" s="25">
        <f t="shared" si="3"/>
        <v>20451.456310679612</v>
      </c>
      <c r="BA6" s="50"/>
    </row>
    <row r="7" spans="1:53" ht="26.4" x14ac:dyDescent="0.25">
      <c r="A7" s="22" t="s">
        <v>196</v>
      </c>
      <c r="B7" s="23">
        <f>AVERAGE(B6:AZ6)</f>
        <v>17752.531170136343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21"/>
      <c r="T7" s="10"/>
      <c r="U7" s="10"/>
      <c r="V7" s="10"/>
      <c r="W7" s="10"/>
      <c r="X7" s="10"/>
      <c r="Y7" s="10"/>
      <c r="Z7" s="10"/>
      <c r="AA7" s="10"/>
      <c r="AB7" s="10"/>
      <c r="AC7" s="10"/>
      <c r="AD7" s="21"/>
      <c r="AE7" s="10"/>
      <c r="AF7" s="10"/>
      <c r="AG7" s="21"/>
      <c r="AH7" s="10"/>
      <c r="AI7" s="10"/>
      <c r="AJ7" s="10"/>
      <c r="AK7" s="10"/>
      <c r="AL7" s="21"/>
      <c r="AM7" s="10"/>
      <c r="AN7" s="10"/>
      <c r="AO7" s="21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</row>
    <row r="8" spans="1:53" x14ac:dyDescent="0.25">
      <c r="A8" s="24"/>
      <c r="B8" s="2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21"/>
      <c r="T8" s="10"/>
      <c r="U8" s="10"/>
      <c r="V8" s="10"/>
      <c r="W8" s="10"/>
      <c r="X8" s="10"/>
      <c r="Y8" s="10"/>
      <c r="Z8" s="10"/>
      <c r="AA8" s="10"/>
      <c r="AB8" s="10"/>
      <c r="AC8" s="10"/>
      <c r="AD8" s="21"/>
      <c r="AE8" s="10"/>
      <c r="AF8" s="10"/>
      <c r="AG8" s="21"/>
      <c r="AH8" s="10"/>
      <c r="AI8" s="10"/>
      <c r="AJ8" s="10"/>
      <c r="AK8" s="10"/>
      <c r="AL8" s="21"/>
      <c r="AM8" s="10"/>
      <c r="AN8" s="10"/>
      <c r="AO8" s="21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</row>
    <row r="9" spans="1:53" x14ac:dyDescent="0.25">
      <c r="A9" s="42" t="s">
        <v>240</v>
      </c>
      <c r="B9" s="16">
        <f>_xlfn.STDEV.S(B6:AZ6)</f>
        <v>11565.875987334077</v>
      </c>
      <c r="C9" s="43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7"/>
      <c r="T9" s="16"/>
      <c r="U9" s="16"/>
      <c r="V9" s="16"/>
      <c r="W9" s="16"/>
      <c r="X9" s="16"/>
      <c r="Y9" s="16"/>
      <c r="Z9" s="16"/>
      <c r="AA9" s="16"/>
      <c r="AB9" s="16"/>
      <c r="AC9" s="16"/>
      <c r="AD9" s="27"/>
      <c r="AE9" s="16"/>
      <c r="AF9" s="16"/>
      <c r="AG9" s="27"/>
      <c r="AH9" s="16"/>
      <c r="AI9" s="16"/>
      <c r="AJ9" s="16"/>
      <c r="AK9" s="16"/>
      <c r="AL9" s="27"/>
      <c r="AM9" s="16"/>
      <c r="AN9" s="16"/>
      <c r="AO9" s="27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7"/>
    </row>
    <row r="10" spans="1:53" x14ac:dyDescent="0.25">
      <c r="A10" s="44" t="s">
        <v>241</v>
      </c>
      <c r="B10" s="45">
        <f>(B6-$B7)/$B9</f>
        <v>-0.33073659505364739</v>
      </c>
      <c r="C10" s="45">
        <f t="shared" ref="C10:AZ10" si="4">(C6-$B$7)/$B$9</f>
        <v>0.23335241909033899</v>
      </c>
      <c r="D10" s="45">
        <f t="shared" si="4"/>
        <v>-0.33073659505364739</v>
      </c>
      <c r="E10" s="45">
        <f t="shared" si="4"/>
        <v>-0.33073659505364739</v>
      </c>
      <c r="F10" s="45">
        <f t="shared" si="4"/>
        <v>-0.31221091360069231</v>
      </c>
      <c r="G10" s="45">
        <f t="shared" si="4"/>
        <v>7.2601663764332303E-2</v>
      </c>
      <c r="H10" s="45">
        <f t="shared" si="4"/>
        <v>1.680109217024397</v>
      </c>
      <c r="I10" s="45">
        <f t="shared" si="4"/>
        <v>-0.93282124227468988</v>
      </c>
      <c r="J10" s="45">
        <f t="shared" si="4"/>
        <v>-6.5371696269321752E-3</v>
      </c>
      <c r="K10" s="45">
        <f t="shared" si="4"/>
        <v>-1.0933771482003012</v>
      </c>
      <c r="L10" s="45">
        <f t="shared" si="4"/>
        <v>2.8803815234585786</v>
      </c>
      <c r="M10" s="45">
        <f t="shared" si="4"/>
        <v>-0.74015415516395633</v>
      </c>
      <c r="N10" s="45">
        <f t="shared" si="4"/>
        <v>-0.7990246540033471</v>
      </c>
      <c r="O10" s="45">
        <f t="shared" si="4"/>
        <v>-0.74015415516395633</v>
      </c>
      <c r="P10" s="45">
        <f t="shared" si="4"/>
        <v>-0.43108403625715458</v>
      </c>
      <c r="Q10" s="45">
        <f t="shared" si="4"/>
        <v>-0.61505434513025081</v>
      </c>
      <c r="R10" s="45">
        <f t="shared" si="4"/>
        <v>-0.65184840690487</v>
      </c>
      <c r="S10" s="45">
        <f t="shared" si="4"/>
        <v>-1.5349058894957324</v>
      </c>
      <c r="T10" s="45">
        <f t="shared" si="4"/>
        <v>1.9973240408677169</v>
      </c>
      <c r="U10" s="45">
        <f t="shared" si="4"/>
        <v>-1.2699886447184736</v>
      </c>
      <c r="V10" s="45">
        <f t="shared" si="4"/>
        <v>2.6796866410515645</v>
      </c>
      <c r="W10" s="45">
        <f t="shared" si="4"/>
        <v>-6.3143418510961863E-2</v>
      </c>
      <c r="X10" s="45">
        <f t="shared" si="4"/>
        <v>-6.3143418510961863E-2</v>
      </c>
      <c r="Y10" s="45">
        <f t="shared" si="4"/>
        <v>-0.69198738338627286</v>
      </c>
      <c r="Z10" s="45">
        <f t="shared" si="4"/>
        <v>-1.1069626479324683</v>
      </c>
      <c r="AA10" s="45">
        <f t="shared" si="4"/>
        <v>-0.87261277755258559</v>
      </c>
      <c r="AB10" s="45">
        <f t="shared" si="4"/>
        <v>-0.74015415516395633</v>
      </c>
      <c r="AC10" s="45">
        <f t="shared" si="4"/>
        <v>-1.5349058894957324</v>
      </c>
      <c r="AD10" s="45">
        <f t="shared" si="4"/>
        <v>-1.5349058894957324</v>
      </c>
      <c r="AE10" s="45">
        <f t="shared" si="4"/>
        <v>-1.0254496495394656</v>
      </c>
      <c r="AF10" s="45">
        <f t="shared" si="4"/>
        <v>-1.0254496495394656</v>
      </c>
      <c r="AG10" s="45">
        <f t="shared" si="4"/>
        <v>-1.5349058894957324</v>
      </c>
      <c r="AH10" s="45">
        <f t="shared" si="4"/>
        <v>-1.5349058894957324</v>
      </c>
      <c r="AI10" s="45">
        <f t="shared" si="4"/>
        <v>0.50291907032933447</v>
      </c>
      <c r="AJ10" s="45">
        <f t="shared" si="4"/>
        <v>1.7765596702200011</v>
      </c>
      <c r="AK10" s="45">
        <f t="shared" si="4"/>
        <v>0.23120907568599228</v>
      </c>
      <c r="AL10" s="45">
        <f t="shared" si="4"/>
        <v>-1.5349058894957324</v>
      </c>
      <c r="AM10" s="45">
        <f t="shared" si="4"/>
        <v>0.2713480521673951</v>
      </c>
      <c r="AN10" s="45">
        <f t="shared" si="4"/>
        <v>1.5557952995722852</v>
      </c>
      <c r="AO10" s="45">
        <f t="shared" si="4"/>
        <v>1.1142665582768545</v>
      </c>
      <c r="AP10" s="45">
        <f t="shared" si="4"/>
        <v>-0.87261277755258559</v>
      </c>
      <c r="AQ10" s="45">
        <f t="shared" si="4"/>
        <v>0.58443206872233711</v>
      </c>
      <c r="AR10" s="45">
        <f t="shared" si="4"/>
        <v>0.23120907568599228</v>
      </c>
      <c r="AS10" s="45">
        <f t="shared" si="4"/>
        <v>0.45197344633370773</v>
      </c>
      <c r="AT10" s="45">
        <f t="shared" si="4"/>
        <v>-0.49002597987669017</v>
      </c>
      <c r="AU10" s="45">
        <f t="shared" si="4"/>
        <v>-0.43108403625715458</v>
      </c>
      <c r="AV10" s="45">
        <f t="shared" si="4"/>
        <v>-0.51599340958319895</v>
      </c>
      <c r="AW10" s="45">
        <f t="shared" si="4"/>
        <v>0.23120907568599228</v>
      </c>
      <c r="AX10" s="45">
        <f t="shared" si="4"/>
        <v>-0.51599340958319895</v>
      </c>
      <c r="AY10" s="45">
        <f t="shared" si="4"/>
        <v>0.2713480521673951</v>
      </c>
      <c r="AZ10" s="46">
        <f t="shared" si="4"/>
        <v>0.23335241909033899</v>
      </c>
    </row>
    <row r="11" spans="1:53" x14ac:dyDescent="0.25">
      <c r="A11" s="24"/>
      <c r="B11" s="2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2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21"/>
      <c r="AE11" s="10"/>
      <c r="AF11" s="10"/>
      <c r="AG11" s="21"/>
      <c r="AH11" s="10"/>
      <c r="AI11" s="10"/>
      <c r="AJ11" s="10"/>
      <c r="AK11" s="10"/>
      <c r="AL11" s="21"/>
      <c r="AM11" s="10"/>
      <c r="AN11" s="10"/>
      <c r="AO11" s="21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</row>
    <row r="12" spans="1:53" ht="26.4" x14ac:dyDescent="0.25">
      <c r="A12" s="22" t="s">
        <v>193</v>
      </c>
      <c r="B12" s="25">
        <f>B6</f>
        <v>13927.272727272728</v>
      </c>
      <c r="C12" s="25">
        <f t="shared" ref="C12:AZ12" si="5">C6</f>
        <v>20451.456310679612</v>
      </c>
      <c r="D12" s="25">
        <f t="shared" si="5"/>
        <v>13927.272727272728</v>
      </c>
      <c r="E12" s="25">
        <f t="shared" si="5"/>
        <v>13927.272727272728</v>
      </c>
      <c r="F12" s="25">
        <f t="shared" si="5"/>
        <v>14141.538461538461</v>
      </c>
      <c r="G12" s="25">
        <f t="shared" si="5"/>
        <v>18592.233009708736</v>
      </c>
      <c r="H12" s="25">
        <f t="shared" si="5"/>
        <v>37184.466019417472</v>
      </c>
      <c r="I12" s="25">
        <f t="shared" si="5"/>
        <v>6963.636363636364</v>
      </c>
      <c r="J12" s="25">
        <f t="shared" si="5"/>
        <v>17676.923076923078</v>
      </c>
      <c r="K12" s="25">
        <f t="shared" si="5"/>
        <v>5106.666666666667</v>
      </c>
      <c r="L12" s="25">
        <f t="shared" si="5"/>
        <v>51066.666666666664</v>
      </c>
      <c r="M12" s="25">
        <f t="shared" si="5"/>
        <v>9192</v>
      </c>
      <c r="N12" s="25">
        <f t="shared" si="5"/>
        <v>8511.1111111111113</v>
      </c>
      <c r="O12" s="25">
        <f t="shared" si="5"/>
        <v>9192</v>
      </c>
      <c r="P12" s="25">
        <f t="shared" si="5"/>
        <v>12766.666666666666</v>
      </c>
      <c r="Q12" s="25">
        <f t="shared" si="5"/>
        <v>10638.888888888889</v>
      </c>
      <c r="R12" s="25">
        <f t="shared" si="5"/>
        <v>10213.333333333334</v>
      </c>
      <c r="S12" s="25"/>
      <c r="T12" s="25">
        <f t="shared" si="5"/>
        <v>40853.333333333336</v>
      </c>
      <c r="U12" s="25">
        <f t="shared" si="5"/>
        <v>3064</v>
      </c>
      <c r="V12" s="25">
        <f t="shared" si="5"/>
        <v>48745.454545454544</v>
      </c>
      <c r="W12" s="25">
        <f t="shared" si="5"/>
        <v>17022.222222222223</v>
      </c>
      <c r="X12" s="25">
        <f t="shared" si="5"/>
        <v>17022.222222222223</v>
      </c>
      <c r="Y12" s="25">
        <f t="shared" si="5"/>
        <v>9749.0909090909099</v>
      </c>
      <c r="Z12" s="25">
        <f t="shared" si="5"/>
        <v>4949.5384615384619</v>
      </c>
      <c r="AA12" s="25">
        <f t="shared" si="5"/>
        <v>7660</v>
      </c>
      <c r="AB12" s="25">
        <f t="shared" si="5"/>
        <v>9192</v>
      </c>
      <c r="AC12" s="25"/>
      <c r="AD12" s="25"/>
      <c r="AE12" s="25">
        <f t="shared" si="5"/>
        <v>5892.3076923076924</v>
      </c>
      <c r="AF12" s="25">
        <f t="shared" si="5"/>
        <v>5892.3076923076924</v>
      </c>
      <c r="AG12" s="25"/>
      <c r="AH12" s="25"/>
      <c r="AI12" s="25">
        <f t="shared" si="5"/>
        <v>23569.23076923077</v>
      </c>
      <c r="AJ12" s="25">
        <f t="shared" si="5"/>
        <v>38300</v>
      </c>
      <c r="AK12" s="25">
        <f t="shared" si="5"/>
        <v>20426.666666666668</v>
      </c>
      <c r="AL12" s="25"/>
      <c r="AM12" s="25">
        <f t="shared" si="5"/>
        <v>20890.909090909092</v>
      </c>
      <c r="AN12" s="25">
        <f t="shared" si="5"/>
        <v>35746.666666666664</v>
      </c>
      <c r="AO12" s="25">
        <f t="shared" si="5"/>
        <v>30640</v>
      </c>
      <c r="AP12" s="25">
        <f t="shared" si="5"/>
        <v>7660</v>
      </c>
      <c r="AQ12" s="25">
        <f t="shared" si="5"/>
        <v>24512</v>
      </c>
      <c r="AR12" s="25">
        <f t="shared" si="5"/>
        <v>20426.666666666668</v>
      </c>
      <c r="AS12" s="25">
        <f t="shared" si="5"/>
        <v>22980</v>
      </c>
      <c r="AT12" s="25">
        <f t="shared" si="5"/>
        <v>12084.95145631068</v>
      </c>
      <c r="AU12" s="25">
        <f t="shared" si="5"/>
        <v>12766.666666666666</v>
      </c>
      <c r="AV12" s="25">
        <f t="shared" si="5"/>
        <v>11784.615384615385</v>
      </c>
      <c r="AW12" s="25">
        <f t="shared" si="5"/>
        <v>20426.666666666668</v>
      </c>
      <c r="AX12" s="25">
        <f t="shared" si="5"/>
        <v>11784.615384615385</v>
      </c>
      <c r="AY12" s="25">
        <f t="shared" si="5"/>
        <v>20890.909090909092</v>
      </c>
      <c r="AZ12" s="25">
        <f t="shared" si="5"/>
        <v>20451.456310679612</v>
      </c>
    </row>
    <row r="13" spans="1:53" ht="26.4" x14ac:dyDescent="0.25">
      <c r="A13" s="24" t="s">
        <v>196</v>
      </c>
      <c r="B13" s="47">
        <f>AVERAGE(B12:AZ12)</f>
        <v>17752.531170136343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2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21"/>
      <c r="AE13" s="10"/>
      <c r="AF13" s="10"/>
      <c r="AG13" s="21"/>
      <c r="AH13" s="10"/>
      <c r="AI13" s="10"/>
      <c r="AJ13" s="10"/>
      <c r="AK13" s="10"/>
      <c r="AL13" s="21"/>
      <c r="AM13" s="10"/>
      <c r="AN13" s="10"/>
      <c r="AO13" s="21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</row>
    <row r="14" spans="1:53" x14ac:dyDescent="0.25">
      <c r="A14" s="24"/>
      <c r="B14" s="2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21"/>
      <c r="AE14" s="10"/>
      <c r="AF14" s="10"/>
      <c r="AG14" s="21"/>
      <c r="AH14" s="10"/>
      <c r="AI14" s="10"/>
      <c r="AJ14" s="10"/>
      <c r="AK14" s="10"/>
      <c r="AL14" s="21"/>
      <c r="AM14" s="10"/>
      <c r="AN14" s="10"/>
      <c r="AO14" s="21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</row>
    <row r="15" spans="1:53" x14ac:dyDescent="0.25">
      <c r="A15" s="14" t="s">
        <v>176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21"/>
      <c r="AE15" s="10"/>
      <c r="AF15" s="10"/>
      <c r="AG15" s="21"/>
      <c r="AH15" s="10"/>
      <c r="AI15" s="10"/>
      <c r="AJ15" s="10"/>
      <c r="AK15" s="10"/>
      <c r="AL15" s="21"/>
      <c r="AM15" s="10"/>
      <c r="AN15" s="10"/>
      <c r="AO15" s="21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</row>
    <row r="16" spans="1:53" x14ac:dyDescent="0.25">
      <c r="A16" s="15" t="s">
        <v>177</v>
      </c>
      <c r="B16" s="16">
        <v>10000</v>
      </c>
      <c r="C16" s="16">
        <v>5000</v>
      </c>
      <c r="D16" s="16">
        <v>15000</v>
      </c>
      <c r="E16" s="16">
        <v>0</v>
      </c>
      <c r="F16" s="16">
        <v>8000</v>
      </c>
      <c r="G16" s="16">
        <v>10000</v>
      </c>
      <c r="H16" s="16">
        <v>15000</v>
      </c>
      <c r="I16" s="16">
        <v>7500</v>
      </c>
      <c r="J16" s="16">
        <v>7500</v>
      </c>
      <c r="K16" s="16">
        <v>0</v>
      </c>
      <c r="L16" s="16">
        <v>30000</v>
      </c>
      <c r="M16" s="16">
        <v>8000</v>
      </c>
      <c r="N16" s="16">
        <v>10000</v>
      </c>
      <c r="O16" s="16">
        <v>10000</v>
      </c>
      <c r="P16" s="16">
        <v>10000</v>
      </c>
      <c r="Q16" s="16">
        <v>15000</v>
      </c>
      <c r="R16" s="16">
        <v>10000</v>
      </c>
      <c r="S16" s="27">
        <v>100000</v>
      </c>
      <c r="T16" s="16">
        <v>30000</v>
      </c>
      <c r="U16" s="16">
        <v>1000</v>
      </c>
      <c r="V16" s="16">
        <v>5000</v>
      </c>
      <c r="W16" s="16">
        <v>15000</v>
      </c>
      <c r="X16" s="16">
        <v>50000</v>
      </c>
      <c r="Y16" s="16">
        <v>5000</v>
      </c>
      <c r="Z16" s="16">
        <v>7000</v>
      </c>
      <c r="AA16" s="16">
        <v>25000</v>
      </c>
      <c r="AB16" s="16">
        <v>15000</v>
      </c>
      <c r="AC16" s="16">
        <v>0</v>
      </c>
      <c r="AD16" s="27" t="s">
        <v>138</v>
      </c>
      <c r="AE16" s="16">
        <v>10000</v>
      </c>
      <c r="AF16" s="16">
        <v>0</v>
      </c>
      <c r="AG16" s="27" t="s">
        <v>143</v>
      </c>
      <c r="AH16" s="16" t="s">
        <v>85</v>
      </c>
      <c r="AI16" s="16">
        <v>10000</v>
      </c>
      <c r="AJ16" s="16">
        <v>100000</v>
      </c>
      <c r="AK16" s="16">
        <v>30000</v>
      </c>
      <c r="AL16" s="27">
        <v>100000</v>
      </c>
      <c r="AM16" s="16">
        <v>10000</v>
      </c>
      <c r="AN16" s="16">
        <v>15000</v>
      </c>
      <c r="AO16" s="27">
        <v>100000</v>
      </c>
      <c r="AP16" s="16">
        <v>40000</v>
      </c>
      <c r="AQ16" s="16">
        <v>25000</v>
      </c>
      <c r="AR16" s="16">
        <v>10000</v>
      </c>
      <c r="AS16" s="16">
        <v>8000</v>
      </c>
      <c r="AT16" s="16">
        <v>4000</v>
      </c>
      <c r="AU16" s="16" t="s">
        <v>53</v>
      </c>
      <c r="AV16" s="16">
        <v>7500</v>
      </c>
      <c r="AW16" s="16">
        <v>20000</v>
      </c>
      <c r="AX16" s="16">
        <v>8000</v>
      </c>
      <c r="AY16" s="16">
        <v>10000</v>
      </c>
      <c r="AZ16" s="17">
        <v>5000</v>
      </c>
    </row>
    <row r="17" spans="1:53" x14ac:dyDescent="0.25">
      <c r="A17" s="18" t="s">
        <v>178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6000</v>
      </c>
      <c r="I17" s="13">
        <v>1500</v>
      </c>
      <c r="J17" s="13">
        <v>0</v>
      </c>
      <c r="K17" s="13">
        <v>1000</v>
      </c>
      <c r="L17" s="13">
        <v>0</v>
      </c>
      <c r="M17" s="13">
        <v>3000</v>
      </c>
      <c r="N17" s="13">
        <v>0</v>
      </c>
      <c r="O17" s="13">
        <v>1000</v>
      </c>
      <c r="P17" s="13">
        <v>0</v>
      </c>
      <c r="Q17" s="13">
        <v>1000</v>
      </c>
      <c r="R17" s="13">
        <v>0</v>
      </c>
      <c r="S17" s="28">
        <v>5000</v>
      </c>
      <c r="T17" s="13">
        <v>10000</v>
      </c>
      <c r="U17" s="13">
        <v>1000</v>
      </c>
      <c r="V17" s="13">
        <v>6000</v>
      </c>
      <c r="W17" s="13">
        <v>5000</v>
      </c>
      <c r="X17" s="13">
        <v>0</v>
      </c>
      <c r="Y17" s="13">
        <v>0</v>
      </c>
      <c r="Z17" s="13">
        <v>4000</v>
      </c>
      <c r="AA17" s="13">
        <v>10000</v>
      </c>
      <c r="AB17" s="13">
        <v>10000</v>
      </c>
      <c r="AC17" s="13">
        <v>0</v>
      </c>
      <c r="AD17" s="28">
        <v>0</v>
      </c>
      <c r="AE17" s="13">
        <v>1000</v>
      </c>
      <c r="AF17" s="13">
        <v>0</v>
      </c>
      <c r="AG17" s="28" t="s">
        <v>144</v>
      </c>
      <c r="AH17" s="13" t="s">
        <v>85</v>
      </c>
      <c r="AI17" s="13">
        <v>0</v>
      </c>
      <c r="AJ17" s="13">
        <v>0</v>
      </c>
      <c r="AK17" s="13">
        <v>0</v>
      </c>
      <c r="AL17" s="28">
        <v>5000</v>
      </c>
      <c r="AM17" s="13">
        <v>7000</v>
      </c>
      <c r="AN17" s="13">
        <v>3000</v>
      </c>
      <c r="AO17" s="28">
        <v>0</v>
      </c>
      <c r="AP17" s="13">
        <v>5000</v>
      </c>
      <c r="AQ17" s="13">
        <v>20000</v>
      </c>
      <c r="AR17" s="13">
        <v>3000</v>
      </c>
      <c r="AS17" s="13">
        <v>1000</v>
      </c>
      <c r="AT17" s="13">
        <v>500</v>
      </c>
      <c r="AU17" s="13" t="s">
        <v>122</v>
      </c>
      <c r="AV17" s="13">
        <v>2500</v>
      </c>
      <c r="AW17" s="13">
        <v>0</v>
      </c>
      <c r="AX17" s="13">
        <v>2000</v>
      </c>
      <c r="AY17" s="13">
        <v>3000</v>
      </c>
      <c r="AZ17" s="19">
        <v>500</v>
      </c>
    </row>
    <row r="18" spans="1:53" x14ac:dyDescent="0.25">
      <c r="A18" s="22" t="s">
        <v>192</v>
      </c>
      <c r="B18" s="25">
        <f>B16+B17</f>
        <v>10000</v>
      </c>
      <c r="C18" s="25">
        <f t="shared" ref="C18:AZ18" si="6">C16+C17</f>
        <v>5000</v>
      </c>
      <c r="D18" s="25">
        <f t="shared" si="6"/>
        <v>15000</v>
      </c>
      <c r="E18" s="25" t="s">
        <v>194</v>
      </c>
      <c r="F18" s="25">
        <f t="shared" si="6"/>
        <v>8000</v>
      </c>
      <c r="G18" s="25">
        <f t="shared" si="6"/>
        <v>10000</v>
      </c>
      <c r="H18" s="25">
        <f t="shared" si="6"/>
        <v>21000</v>
      </c>
      <c r="I18" s="25">
        <f t="shared" si="6"/>
        <v>9000</v>
      </c>
      <c r="J18" s="25">
        <f t="shared" si="6"/>
        <v>7500</v>
      </c>
      <c r="K18" s="25" t="s">
        <v>194</v>
      </c>
      <c r="L18" s="25">
        <f t="shared" si="6"/>
        <v>30000</v>
      </c>
      <c r="M18" s="25">
        <f t="shared" si="6"/>
        <v>11000</v>
      </c>
      <c r="N18" s="25">
        <f t="shared" si="6"/>
        <v>10000</v>
      </c>
      <c r="O18" s="25">
        <f t="shared" si="6"/>
        <v>11000</v>
      </c>
      <c r="P18" s="25">
        <f t="shared" si="6"/>
        <v>10000</v>
      </c>
      <c r="Q18" s="25">
        <f t="shared" si="6"/>
        <v>16000</v>
      </c>
      <c r="R18" s="25">
        <f t="shared" si="6"/>
        <v>10000</v>
      </c>
      <c r="S18" s="25">
        <f t="shared" si="6"/>
        <v>105000</v>
      </c>
      <c r="T18" s="25">
        <f t="shared" si="6"/>
        <v>40000</v>
      </c>
      <c r="U18" s="25">
        <f t="shared" si="6"/>
        <v>2000</v>
      </c>
      <c r="V18" s="25">
        <f t="shared" si="6"/>
        <v>11000</v>
      </c>
      <c r="W18" s="25">
        <f t="shared" si="6"/>
        <v>20000</v>
      </c>
      <c r="X18" s="25">
        <f t="shared" si="6"/>
        <v>50000</v>
      </c>
      <c r="Y18" s="25">
        <f t="shared" si="6"/>
        <v>5000</v>
      </c>
      <c r="Z18" s="25">
        <f t="shared" si="6"/>
        <v>11000</v>
      </c>
      <c r="AA18" s="25">
        <f t="shared" si="6"/>
        <v>35000</v>
      </c>
      <c r="AB18" s="25">
        <f t="shared" si="6"/>
        <v>25000</v>
      </c>
      <c r="AC18" s="25" t="s">
        <v>194</v>
      </c>
      <c r="AD18" s="25" t="s">
        <v>194</v>
      </c>
      <c r="AE18" s="25">
        <f t="shared" si="6"/>
        <v>11000</v>
      </c>
      <c r="AF18" s="25" t="s">
        <v>194</v>
      </c>
      <c r="AG18" s="25" t="s">
        <v>194</v>
      </c>
      <c r="AH18" s="25" t="s">
        <v>194</v>
      </c>
      <c r="AI18" s="25">
        <f t="shared" si="6"/>
        <v>10000</v>
      </c>
      <c r="AJ18" s="25">
        <f t="shared" si="6"/>
        <v>100000</v>
      </c>
      <c r="AK18" s="25">
        <f t="shared" si="6"/>
        <v>30000</v>
      </c>
      <c r="AL18" s="25">
        <f t="shared" si="6"/>
        <v>105000</v>
      </c>
      <c r="AM18" s="25">
        <f t="shared" si="6"/>
        <v>17000</v>
      </c>
      <c r="AN18" s="25">
        <f t="shared" si="6"/>
        <v>18000</v>
      </c>
      <c r="AO18" s="25">
        <f t="shared" si="6"/>
        <v>100000</v>
      </c>
      <c r="AP18" s="25">
        <f t="shared" si="6"/>
        <v>45000</v>
      </c>
      <c r="AQ18" s="25">
        <f t="shared" si="6"/>
        <v>45000</v>
      </c>
      <c r="AR18" s="25">
        <f t="shared" si="6"/>
        <v>13000</v>
      </c>
      <c r="AS18" s="25">
        <f t="shared" si="6"/>
        <v>9000</v>
      </c>
      <c r="AT18" s="25">
        <f t="shared" si="6"/>
        <v>4500</v>
      </c>
      <c r="AU18" s="25">
        <f t="shared" si="6"/>
        <v>12000</v>
      </c>
      <c r="AV18" s="25">
        <f t="shared" si="6"/>
        <v>10000</v>
      </c>
      <c r="AW18" s="25">
        <f t="shared" si="6"/>
        <v>20000</v>
      </c>
      <c r="AX18" s="25">
        <f t="shared" si="6"/>
        <v>10000</v>
      </c>
      <c r="AY18" s="25">
        <f t="shared" si="6"/>
        <v>13000</v>
      </c>
      <c r="AZ18" s="25">
        <f t="shared" si="6"/>
        <v>5500</v>
      </c>
    </row>
    <row r="19" spans="1:53" ht="26.4" x14ac:dyDescent="0.25">
      <c r="A19" s="22" t="s">
        <v>193</v>
      </c>
      <c r="B19" s="25">
        <f>(B18*$C$116)/B$114</f>
        <v>13927.272727272728</v>
      </c>
      <c r="C19" s="25">
        <f>(C18*$C$116)/C$114</f>
        <v>9296.116504854368</v>
      </c>
      <c r="D19" s="25">
        <f>(D18*$C$116)/D$114</f>
        <v>20890.909090909092</v>
      </c>
      <c r="E19" s="25"/>
      <c r="F19" s="25">
        <f>(F18*$C$116)/F$114</f>
        <v>9427.6923076923085</v>
      </c>
      <c r="G19" s="25">
        <f>(G18*$C$116)/G$114</f>
        <v>18592.233009708736</v>
      </c>
      <c r="H19" s="25">
        <f>(H18*$C$116)/H$114</f>
        <v>39043.689320388352</v>
      </c>
      <c r="I19" s="25">
        <f>(I18*$C$116)/I$114</f>
        <v>12534.545454545454</v>
      </c>
      <c r="J19" s="25">
        <f>(J18*$C$116)/J$114</f>
        <v>8838.461538461539</v>
      </c>
      <c r="K19" s="25"/>
      <c r="L19" s="25">
        <f t="shared" ref="L19:R19" si="7">(L18*$C$116)/L$114</f>
        <v>30640</v>
      </c>
      <c r="M19" s="25">
        <f t="shared" si="7"/>
        <v>11234.666666666666</v>
      </c>
      <c r="N19" s="25">
        <f t="shared" si="7"/>
        <v>8511.1111111111113</v>
      </c>
      <c r="O19" s="25">
        <f t="shared" si="7"/>
        <v>11234.666666666666</v>
      </c>
      <c r="P19" s="25">
        <f t="shared" si="7"/>
        <v>8511.1111111111113</v>
      </c>
      <c r="Q19" s="25">
        <f t="shared" si="7"/>
        <v>13617.777777777777</v>
      </c>
      <c r="R19" s="25">
        <f t="shared" si="7"/>
        <v>10213.333333333334</v>
      </c>
      <c r="S19" s="41"/>
      <c r="T19" s="25">
        <f t="shared" ref="T19:AB19" si="8">(T18*$C$116)/T$114</f>
        <v>40853.333333333336</v>
      </c>
      <c r="U19" s="25">
        <f t="shared" si="8"/>
        <v>2042.6666666666667</v>
      </c>
      <c r="V19" s="25">
        <f t="shared" si="8"/>
        <v>15320</v>
      </c>
      <c r="W19" s="25">
        <f t="shared" si="8"/>
        <v>17022.222222222223</v>
      </c>
      <c r="X19" s="25">
        <f t="shared" si="8"/>
        <v>42555.555555555555</v>
      </c>
      <c r="Y19" s="25">
        <f t="shared" si="8"/>
        <v>6963.636363636364</v>
      </c>
      <c r="Z19" s="25">
        <f t="shared" si="8"/>
        <v>12963.076923076924</v>
      </c>
      <c r="AA19" s="25">
        <f t="shared" si="8"/>
        <v>13405</v>
      </c>
      <c r="AB19" s="25">
        <f t="shared" si="8"/>
        <v>15320</v>
      </c>
      <c r="AC19" s="25"/>
      <c r="AD19" s="25"/>
      <c r="AE19" s="25">
        <f>(AE18*$C$116)/AE$114</f>
        <v>12963.076923076924</v>
      </c>
      <c r="AF19" s="25"/>
      <c r="AG19" s="25"/>
      <c r="AH19" s="25"/>
      <c r="AI19" s="25">
        <f>(AI18*$C$116)/AI$114</f>
        <v>11784.615384615385</v>
      </c>
      <c r="AJ19" s="25">
        <f>(AJ18*$C$116)/AJ$114</f>
        <v>38300</v>
      </c>
      <c r="AK19" s="25">
        <f>(AK18*$C$116)/AK$114</f>
        <v>30640</v>
      </c>
      <c r="AL19" s="41"/>
      <c r="AM19" s="25">
        <f>(AM18*$C$116)/AM$114</f>
        <v>23676.363636363636</v>
      </c>
      <c r="AN19" s="25">
        <f>(AN18*$C$116)/AN$114</f>
        <v>18384</v>
      </c>
      <c r="AO19" s="41"/>
      <c r="AP19" s="25">
        <f t="shared" ref="AP19:AZ19" si="9">(AP18*$C$116)/AP$114</f>
        <v>17235</v>
      </c>
      <c r="AQ19" s="25">
        <f t="shared" si="9"/>
        <v>27576</v>
      </c>
      <c r="AR19" s="25">
        <f t="shared" si="9"/>
        <v>13277.333333333334</v>
      </c>
      <c r="AS19" s="25">
        <f t="shared" si="9"/>
        <v>9192</v>
      </c>
      <c r="AT19" s="25">
        <f t="shared" si="9"/>
        <v>8366.5048543689318</v>
      </c>
      <c r="AU19" s="25">
        <f t="shared" si="9"/>
        <v>10213.333333333334</v>
      </c>
      <c r="AV19" s="25">
        <f t="shared" si="9"/>
        <v>11784.615384615385</v>
      </c>
      <c r="AW19" s="25">
        <f t="shared" si="9"/>
        <v>20426.666666666668</v>
      </c>
      <c r="AX19" s="25">
        <f t="shared" si="9"/>
        <v>11784.615384615385</v>
      </c>
      <c r="AY19" s="25">
        <f t="shared" si="9"/>
        <v>18105.454545454544</v>
      </c>
      <c r="AZ19" s="25">
        <f t="shared" si="9"/>
        <v>10225.728155339806</v>
      </c>
      <c r="BA19" s="50"/>
    </row>
    <row r="20" spans="1:53" ht="26.4" x14ac:dyDescent="0.25">
      <c r="A20" s="22" t="s">
        <v>195</v>
      </c>
      <c r="B20" s="23">
        <f>AVERAGE(B19:AZ19)</f>
        <v>16753.521592360339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9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9"/>
      <c r="AE20" s="25"/>
      <c r="AF20" s="25"/>
      <c r="AG20" s="29"/>
      <c r="AH20" s="25"/>
      <c r="AI20" s="25"/>
      <c r="AJ20" s="25"/>
      <c r="AK20" s="25"/>
      <c r="AL20" s="29"/>
      <c r="AM20" s="25"/>
      <c r="AN20" s="25"/>
      <c r="AO20" s="29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</row>
    <row r="21" spans="1:53" x14ac:dyDescent="0.25">
      <c r="A21" s="24"/>
      <c r="B21" s="2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9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9"/>
      <c r="AE21" s="25"/>
      <c r="AF21" s="25"/>
      <c r="AG21" s="29"/>
      <c r="AH21" s="25"/>
      <c r="AI21" s="25"/>
      <c r="AJ21" s="25"/>
      <c r="AK21" s="25"/>
      <c r="AL21" s="29"/>
      <c r="AM21" s="25"/>
      <c r="AN21" s="25"/>
      <c r="AO21" s="29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3" x14ac:dyDescent="0.25">
      <c r="A22" s="42" t="s">
        <v>240</v>
      </c>
      <c r="B22" s="16">
        <f>_xlfn.STDEV.S(B19:AZ19)</f>
        <v>9873.7409055799708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3" x14ac:dyDescent="0.25">
      <c r="A23" s="44" t="s">
        <v>241</v>
      </c>
      <c r="B23" s="45">
        <f>(B19-$B20)/$B22</f>
        <v>-0.28623891310439453</v>
      </c>
      <c r="C23" s="45">
        <f t="shared" ref="C23:AZ23" si="10">(C19-$B20)/$B22</f>
        <v>-0.75527656222896733</v>
      </c>
      <c r="D23" s="45">
        <f t="shared" si="10"/>
        <v>0.41902937682014535</v>
      </c>
      <c r="E23" s="45">
        <f t="shared" si="10"/>
        <v>-1.6967754929534744</v>
      </c>
      <c r="F23" s="45">
        <f t="shared" si="10"/>
        <v>-0.74195073120948185</v>
      </c>
      <c r="G23" s="45">
        <f>(G19-$B20)/$B22</f>
        <v>0.18622236849553966</v>
      </c>
      <c r="H23" s="45">
        <f t="shared" si="10"/>
        <v>2.2575200160894555</v>
      </c>
      <c r="I23" s="45">
        <f t="shared" si="10"/>
        <v>-0.42729257108930263</v>
      </c>
      <c r="J23" s="45">
        <f t="shared" si="10"/>
        <v>-0.80162727881848139</v>
      </c>
      <c r="K23" s="45">
        <f t="shared" si="10"/>
        <v>-1.6967754929534744</v>
      </c>
      <c r="L23" s="45">
        <f t="shared" si="10"/>
        <v>1.4064049827145011</v>
      </c>
      <c r="M23" s="45">
        <f t="shared" si="10"/>
        <v>-0.55894265187521674</v>
      </c>
      <c r="N23" s="45">
        <f t="shared" si="10"/>
        <v>-0.83478091637903673</v>
      </c>
      <c r="O23" s="45">
        <f t="shared" si="10"/>
        <v>-0.55894265187521674</v>
      </c>
      <c r="P23" s="45">
        <f t="shared" si="10"/>
        <v>-0.83478091637903673</v>
      </c>
      <c r="Q23" s="45">
        <f t="shared" si="10"/>
        <v>-0.3175841704343742</v>
      </c>
      <c r="R23" s="45">
        <f t="shared" si="10"/>
        <v>-0.66238200106414913</v>
      </c>
      <c r="S23" s="45">
        <f t="shared" si="10"/>
        <v>-1.6967754929534744</v>
      </c>
      <c r="T23" s="45">
        <f t="shared" si="10"/>
        <v>2.4407984746038265</v>
      </c>
      <c r="U23" s="45">
        <f t="shared" si="10"/>
        <v>-1.4898967945756094</v>
      </c>
      <c r="V23" s="45">
        <f t="shared" si="10"/>
        <v>-0.14518525511948666</v>
      </c>
      <c r="W23" s="45">
        <f t="shared" si="10"/>
        <v>2.7213660195400922E-2</v>
      </c>
      <c r="X23" s="45">
        <f t="shared" si="10"/>
        <v>2.6131973899187138</v>
      </c>
      <c r="Y23" s="45">
        <f t="shared" si="10"/>
        <v>-0.99150720302893447</v>
      </c>
      <c r="Z23" s="45">
        <f t="shared" si="10"/>
        <v>-0.38389144555548466</v>
      </c>
      <c r="AA23" s="45">
        <f t="shared" si="10"/>
        <v>-0.33913403484873511</v>
      </c>
      <c r="AB23" s="45">
        <f t="shared" si="10"/>
        <v>-0.14518525511948666</v>
      </c>
      <c r="AC23" s="45">
        <f t="shared" si="10"/>
        <v>-1.6967754929534744</v>
      </c>
      <c r="AD23" s="45">
        <f t="shared" si="10"/>
        <v>-1.6967754929534744</v>
      </c>
      <c r="AE23" s="45">
        <f t="shared" si="10"/>
        <v>-0.38389144555548466</v>
      </c>
      <c r="AF23" s="45">
        <f t="shared" si="10"/>
        <v>-1.6967754929534744</v>
      </c>
      <c r="AG23" s="45">
        <f t="shared" si="10"/>
        <v>-1.6967754929534744</v>
      </c>
      <c r="AH23" s="45">
        <f t="shared" si="10"/>
        <v>-1.6967754929534744</v>
      </c>
      <c r="AI23" s="45">
        <f t="shared" si="10"/>
        <v>-0.50324454077348379</v>
      </c>
      <c r="AJ23" s="45">
        <f t="shared" si="10"/>
        <v>2.1822001016314947</v>
      </c>
      <c r="AK23" s="45">
        <f t="shared" si="10"/>
        <v>1.4064049827145011</v>
      </c>
      <c r="AL23" s="45">
        <f t="shared" si="10"/>
        <v>-1.6967754929534744</v>
      </c>
      <c r="AM23" s="45">
        <f t="shared" si="10"/>
        <v>0.70113669278996116</v>
      </c>
      <c r="AN23" s="45">
        <f t="shared" si="10"/>
        <v>0.16513279244731091</v>
      </c>
      <c r="AO23" s="45">
        <f t="shared" si="10"/>
        <v>-1.6967754929534744</v>
      </c>
      <c r="AP23" s="45">
        <f t="shared" si="10"/>
        <v>4.876352460976182E-2</v>
      </c>
      <c r="AQ23" s="45">
        <f t="shared" si="10"/>
        <v>1.0960869351477036</v>
      </c>
      <c r="AR23" s="45">
        <f t="shared" si="10"/>
        <v>-0.35206395349735159</v>
      </c>
      <c r="AS23" s="45">
        <f t="shared" si="10"/>
        <v>-0.76582135025308173</v>
      </c>
      <c r="AT23" s="45">
        <f t="shared" si="10"/>
        <v>-0.84942645530141803</v>
      </c>
      <c r="AU23" s="45">
        <f t="shared" si="10"/>
        <v>-0.66238200106414913</v>
      </c>
      <c r="AV23" s="45">
        <f t="shared" si="10"/>
        <v>-0.50324454077348379</v>
      </c>
      <c r="AW23" s="45">
        <f t="shared" si="10"/>
        <v>0.37201149082517604</v>
      </c>
      <c r="AX23" s="45">
        <f t="shared" si="10"/>
        <v>-0.50324454077348379</v>
      </c>
      <c r="AY23" s="45">
        <f t="shared" si="10"/>
        <v>0.13692206085032918</v>
      </c>
      <c r="AZ23" s="45">
        <f t="shared" si="10"/>
        <v>-0.66112666915651652</v>
      </c>
    </row>
    <row r="24" spans="1:53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</row>
    <row r="25" spans="1:53" ht="26.4" x14ac:dyDescent="0.25">
      <c r="A25" s="22" t="s">
        <v>193</v>
      </c>
      <c r="B25" s="25">
        <f>B19</f>
        <v>13927.272727272728</v>
      </c>
      <c r="C25" s="25">
        <f t="shared" ref="C25:AZ25" si="11">C19</f>
        <v>9296.116504854368</v>
      </c>
      <c r="D25" s="25">
        <f t="shared" si="11"/>
        <v>20890.909090909092</v>
      </c>
      <c r="E25" s="25"/>
      <c r="F25" s="25">
        <f t="shared" si="11"/>
        <v>9427.6923076923085</v>
      </c>
      <c r="G25" s="25">
        <f t="shared" si="11"/>
        <v>18592.233009708736</v>
      </c>
      <c r="H25" s="25">
        <f t="shared" si="11"/>
        <v>39043.689320388352</v>
      </c>
      <c r="I25" s="25">
        <f t="shared" si="11"/>
        <v>12534.545454545454</v>
      </c>
      <c r="J25" s="25">
        <f t="shared" si="11"/>
        <v>8838.461538461539</v>
      </c>
      <c r="K25" s="25"/>
      <c r="L25" s="25">
        <f t="shared" si="11"/>
        <v>30640</v>
      </c>
      <c r="M25" s="25">
        <f t="shared" si="11"/>
        <v>11234.666666666666</v>
      </c>
      <c r="N25" s="25">
        <f t="shared" si="11"/>
        <v>8511.1111111111113</v>
      </c>
      <c r="O25" s="25">
        <f t="shared" si="11"/>
        <v>11234.666666666666</v>
      </c>
      <c r="P25" s="25">
        <f t="shared" si="11"/>
        <v>8511.1111111111113</v>
      </c>
      <c r="Q25" s="25">
        <f t="shared" si="11"/>
        <v>13617.777777777777</v>
      </c>
      <c r="R25" s="25">
        <f t="shared" si="11"/>
        <v>10213.333333333334</v>
      </c>
      <c r="S25" s="25"/>
      <c r="T25" s="25">
        <f t="shared" si="11"/>
        <v>40853.333333333336</v>
      </c>
      <c r="U25" s="25">
        <f t="shared" si="11"/>
        <v>2042.6666666666667</v>
      </c>
      <c r="V25" s="25">
        <f t="shared" si="11"/>
        <v>15320</v>
      </c>
      <c r="W25" s="25">
        <f t="shared" si="11"/>
        <v>17022.222222222223</v>
      </c>
      <c r="X25" s="25">
        <f t="shared" si="11"/>
        <v>42555.555555555555</v>
      </c>
      <c r="Y25" s="25">
        <f t="shared" si="11"/>
        <v>6963.636363636364</v>
      </c>
      <c r="Z25" s="25">
        <f t="shared" si="11"/>
        <v>12963.076923076924</v>
      </c>
      <c r="AA25" s="25">
        <f t="shared" si="11"/>
        <v>13405</v>
      </c>
      <c r="AB25" s="25">
        <f t="shared" si="11"/>
        <v>15320</v>
      </c>
      <c r="AC25" s="25"/>
      <c r="AD25" s="25"/>
      <c r="AE25" s="25">
        <f t="shared" si="11"/>
        <v>12963.076923076924</v>
      </c>
      <c r="AF25" s="25"/>
      <c r="AG25" s="25"/>
      <c r="AH25" s="25"/>
      <c r="AI25" s="25">
        <f t="shared" si="11"/>
        <v>11784.615384615385</v>
      </c>
      <c r="AJ25" s="25">
        <f t="shared" si="11"/>
        <v>38300</v>
      </c>
      <c r="AK25" s="25">
        <f t="shared" si="11"/>
        <v>30640</v>
      </c>
      <c r="AL25" s="25"/>
      <c r="AM25" s="25">
        <f t="shared" si="11"/>
        <v>23676.363636363636</v>
      </c>
      <c r="AN25" s="25">
        <f t="shared" si="11"/>
        <v>18384</v>
      </c>
      <c r="AO25" s="25"/>
      <c r="AP25" s="25">
        <f t="shared" si="11"/>
        <v>17235</v>
      </c>
      <c r="AQ25" s="25">
        <f t="shared" si="11"/>
        <v>27576</v>
      </c>
      <c r="AR25" s="25">
        <f t="shared" si="11"/>
        <v>13277.333333333334</v>
      </c>
      <c r="AS25" s="25">
        <f t="shared" si="11"/>
        <v>9192</v>
      </c>
      <c r="AT25" s="25">
        <f t="shared" si="11"/>
        <v>8366.5048543689318</v>
      </c>
      <c r="AU25" s="25">
        <f t="shared" si="11"/>
        <v>10213.333333333334</v>
      </c>
      <c r="AV25" s="25">
        <f t="shared" si="11"/>
        <v>11784.615384615385</v>
      </c>
      <c r="AW25" s="25">
        <f t="shared" si="11"/>
        <v>20426.666666666668</v>
      </c>
      <c r="AX25" s="25">
        <f t="shared" si="11"/>
        <v>11784.615384615385</v>
      </c>
      <c r="AY25" s="25">
        <f t="shared" si="11"/>
        <v>18105.454545454544</v>
      </c>
      <c r="AZ25" s="25">
        <f t="shared" si="11"/>
        <v>10225.728155339806</v>
      </c>
    </row>
    <row r="26" spans="1:53" ht="26.4" x14ac:dyDescent="0.25">
      <c r="A26" s="24" t="s">
        <v>195</v>
      </c>
      <c r="B26" s="47">
        <f>AVERAGE(B25:AZ25)</f>
        <v>16753.521592360339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</row>
    <row r="27" spans="1:53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</row>
    <row r="28" spans="1:53" x14ac:dyDescent="0.25">
      <c r="A28" s="14" t="s">
        <v>179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21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21"/>
      <c r="AE28" s="10"/>
      <c r="AF28" s="10"/>
      <c r="AG28" s="21"/>
      <c r="AH28" s="10"/>
      <c r="AI28" s="10"/>
      <c r="AJ28" s="10"/>
      <c r="AK28" s="10"/>
      <c r="AL28" s="21"/>
      <c r="AM28" s="10"/>
      <c r="AN28" s="10"/>
      <c r="AO28" s="21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</row>
    <row r="29" spans="1:53" x14ac:dyDescent="0.25">
      <c r="A29" s="15" t="s">
        <v>177</v>
      </c>
      <c r="B29" s="16">
        <v>15000</v>
      </c>
      <c r="C29" s="16">
        <v>1000</v>
      </c>
      <c r="D29" s="16">
        <v>0</v>
      </c>
      <c r="E29" s="16">
        <v>5000</v>
      </c>
      <c r="F29" s="16">
        <v>8000</v>
      </c>
      <c r="G29" s="16">
        <v>3000</v>
      </c>
      <c r="H29" s="16">
        <v>50000</v>
      </c>
      <c r="I29" s="16">
        <v>5000</v>
      </c>
      <c r="J29" s="16">
        <v>5000</v>
      </c>
      <c r="K29" s="16">
        <v>2500</v>
      </c>
      <c r="L29" s="16" t="s">
        <v>85</v>
      </c>
      <c r="M29" s="16">
        <v>2000</v>
      </c>
      <c r="N29" s="16">
        <v>3000</v>
      </c>
      <c r="O29" s="16">
        <v>2000</v>
      </c>
      <c r="P29" s="16">
        <v>20000</v>
      </c>
      <c r="Q29" s="16">
        <v>20000</v>
      </c>
      <c r="R29" s="16" t="s">
        <v>115</v>
      </c>
      <c r="S29" s="27">
        <v>100000</v>
      </c>
      <c r="T29" s="16">
        <v>20000</v>
      </c>
      <c r="U29" s="16">
        <v>2000</v>
      </c>
      <c r="V29" s="16">
        <v>20000</v>
      </c>
      <c r="W29" s="16">
        <v>12000</v>
      </c>
      <c r="X29" s="16">
        <v>50000</v>
      </c>
      <c r="Y29" s="16">
        <v>3000</v>
      </c>
      <c r="Z29" s="16">
        <v>10000</v>
      </c>
      <c r="AA29" s="16">
        <v>15000</v>
      </c>
      <c r="AB29" s="16">
        <v>10000</v>
      </c>
      <c r="AC29" s="16">
        <v>0</v>
      </c>
      <c r="AD29" s="27">
        <v>30000</v>
      </c>
      <c r="AE29" s="16">
        <v>15000</v>
      </c>
      <c r="AF29" s="16">
        <v>5000</v>
      </c>
      <c r="AG29" s="27" t="s">
        <v>143</v>
      </c>
      <c r="AH29" s="16" t="s">
        <v>85</v>
      </c>
      <c r="AI29" s="16">
        <v>10000</v>
      </c>
      <c r="AJ29" s="16">
        <v>100000</v>
      </c>
      <c r="AK29" s="16">
        <v>40000</v>
      </c>
      <c r="AL29" s="27">
        <v>100000</v>
      </c>
      <c r="AM29" s="16" t="s">
        <v>85</v>
      </c>
      <c r="AN29" s="16">
        <v>5000</v>
      </c>
      <c r="AO29" s="27">
        <v>100000</v>
      </c>
      <c r="AP29" s="16">
        <v>0</v>
      </c>
      <c r="AQ29" s="16" t="s">
        <v>165</v>
      </c>
      <c r="AR29" s="16" t="s">
        <v>167</v>
      </c>
      <c r="AS29" s="16">
        <v>5000</v>
      </c>
      <c r="AT29" s="16">
        <v>4000</v>
      </c>
      <c r="AU29" s="16" t="s">
        <v>53</v>
      </c>
      <c r="AV29" s="16">
        <v>6000</v>
      </c>
      <c r="AW29" s="16">
        <v>15000</v>
      </c>
      <c r="AX29" s="16">
        <v>6000</v>
      </c>
      <c r="AY29" s="16">
        <v>10000</v>
      </c>
      <c r="AZ29" s="17">
        <v>7500</v>
      </c>
    </row>
    <row r="30" spans="1:53" x14ac:dyDescent="0.25">
      <c r="A30" s="18" t="s">
        <v>178</v>
      </c>
      <c r="B30" s="13">
        <v>0</v>
      </c>
      <c r="C30" s="13">
        <v>1000</v>
      </c>
      <c r="D30" s="13">
        <v>0</v>
      </c>
      <c r="E30" s="13">
        <v>1000</v>
      </c>
      <c r="F30" s="13">
        <v>2000</v>
      </c>
      <c r="G30" s="13">
        <v>1000</v>
      </c>
      <c r="H30" s="13">
        <v>5000</v>
      </c>
      <c r="I30" s="13">
        <v>0</v>
      </c>
      <c r="J30" s="13">
        <v>2000</v>
      </c>
      <c r="K30" s="13">
        <v>0</v>
      </c>
      <c r="L30" s="13" t="s">
        <v>85</v>
      </c>
      <c r="M30" s="13">
        <v>4000</v>
      </c>
      <c r="N30" s="13">
        <v>500</v>
      </c>
      <c r="O30" s="13">
        <v>0</v>
      </c>
      <c r="P30" s="13">
        <v>0</v>
      </c>
      <c r="Q30" s="13">
        <v>3000</v>
      </c>
      <c r="R30" s="13" t="s">
        <v>116</v>
      </c>
      <c r="S30" s="28">
        <v>5000</v>
      </c>
      <c r="T30" s="13">
        <v>5000</v>
      </c>
      <c r="U30" s="13">
        <v>1000</v>
      </c>
      <c r="V30" s="13">
        <v>0</v>
      </c>
      <c r="W30" s="13">
        <v>5000</v>
      </c>
      <c r="X30" s="13">
        <v>0</v>
      </c>
      <c r="Y30" s="13">
        <v>0</v>
      </c>
      <c r="Z30" s="13">
        <v>3000</v>
      </c>
      <c r="AA30" s="13">
        <v>7500</v>
      </c>
      <c r="AB30" s="13">
        <v>5000</v>
      </c>
      <c r="AC30" s="13">
        <v>0</v>
      </c>
      <c r="AD30" s="28">
        <v>3000</v>
      </c>
      <c r="AE30" s="13">
        <v>2000</v>
      </c>
      <c r="AF30" s="13">
        <v>0</v>
      </c>
      <c r="AG30" s="28" t="s">
        <v>145</v>
      </c>
      <c r="AH30" s="13" t="s">
        <v>85</v>
      </c>
      <c r="AI30" s="13">
        <v>0</v>
      </c>
      <c r="AJ30" s="13">
        <v>0</v>
      </c>
      <c r="AK30" s="13">
        <v>0</v>
      </c>
      <c r="AL30" s="28">
        <v>5000</v>
      </c>
      <c r="AM30" s="13">
        <v>2000</v>
      </c>
      <c r="AN30" s="13">
        <v>5000</v>
      </c>
      <c r="AO30" s="28">
        <v>0</v>
      </c>
      <c r="AP30" s="13">
        <v>0</v>
      </c>
      <c r="AQ30" s="13">
        <v>20000</v>
      </c>
      <c r="AR30" s="13" t="s">
        <v>168</v>
      </c>
      <c r="AS30" s="13">
        <v>1500</v>
      </c>
      <c r="AT30" s="13">
        <v>500</v>
      </c>
      <c r="AU30" s="13" t="s">
        <v>120</v>
      </c>
      <c r="AV30" s="13">
        <v>4000</v>
      </c>
      <c r="AW30" s="13">
        <v>5000</v>
      </c>
      <c r="AX30" s="13">
        <v>1000</v>
      </c>
      <c r="AY30" s="13">
        <v>0</v>
      </c>
      <c r="AZ30" s="19">
        <v>0</v>
      </c>
    </row>
    <row r="31" spans="1:53" x14ac:dyDescent="0.25">
      <c r="A31" s="22" t="s">
        <v>192</v>
      </c>
      <c r="B31" s="25">
        <f>B29+B30</f>
        <v>15000</v>
      </c>
      <c r="C31" s="25">
        <f t="shared" ref="C31:AZ31" si="12">C29+C30</f>
        <v>2000</v>
      </c>
      <c r="D31" s="25" t="s">
        <v>194</v>
      </c>
      <c r="E31" s="25">
        <f t="shared" si="12"/>
        <v>6000</v>
      </c>
      <c r="F31" s="25">
        <f t="shared" si="12"/>
        <v>10000</v>
      </c>
      <c r="G31" s="25">
        <f t="shared" si="12"/>
        <v>4000</v>
      </c>
      <c r="H31" s="25">
        <f t="shared" si="12"/>
        <v>55000</v>
      </c>
      <c r="I31" s="25">
        <f t="shared" si="12"/>
        <v>5000</v>
      </c>
      <c r="J31" s="25">
        <f t="shared" si="12"/>
        <v>7000</v>
      </c>
      <c r="K31" s="25">
        <f t="shared" si="12"/>
        <v>2500</v>
      </c>
      <c r="L31" s="25" t="s">
        <v>194</v>
      </c>
      <c r="M31" s="25">
        <f t="shared" si="12"/>
        <v>6000</v>
      </c>
      <c r="N31" s="25">
        <f t="shared" si="12"/>
        <v>3500</v>
      </c>
      <c r="O31" s="25">
        <f t="shared" si="12"/>
        <v>2000</v>
      </c>
      <c r="P31" s="25">
        <f t="shared" si="12"/>
        <v>20000</v>
      </c>
      <c r="Q31" s="25">
        <f t="shared" si="12"/>
        <v>23000</v>
      </c>
      <c r="R31" s="25">
        <f t="shared" si="12"/>
        <v>8000</v>
      </c>
      <c r="S31" s="25">
        <f t="shared" si="12"/>
        <v>105000</v>
      </c>
      <c r="T31" s="25">
        <f t="shared" si="12"/>
        <v>25000</v>
      </c>
      <c r="U31" s="25">
        <f t="shared" si="12"/>
        <v>3000</v>
      </c>
      <c r="V31" s="25">
        <f t="shared" si="12"/>
        <v>20000</v>
      </c>
      <c r="W31" s="25">
        <f t="shared" si="12"/>
        <v>17000</v>
      </c>
      <c r="X31" s="25">
        <f t="shared" si="12"/>
        <v>50000</v>
      </c>
      <c r="Y31" s="25">
        <f t="shared" si="12"/>
        <v>3000</v>
      </c>
      <c r="Z31" s="25">
        <f t="shared" si="12"/>
        <v>13000</v>
      </c>
      <c r="AA31" s="25">
        <f t="shared" si="12"/>
        <v>22500</v>
      </c>
      <c r="AB31" s="25">
        <f t="shared" si="12"/>
        <v>15000</v>
      </c>
      <c r="AC31" s="25" t="s">
        <v>194</v>
      </c>
      <c r="AD31" s="25">
        <f t="shared" si="12"/>
        <v>33000</v>
      </c>
      <c r="AE31" s="25">
        <f t="shared" si="12"/>
        <v>17000</v>
      </c>
      <c r="AF31" s="25">
        <f t="shared" si="12"/>
        <v>5000</v>
      </c>
      <c r="AG31" s="25" t="s">
        <v>194</v>
      </c>
      <c r="AH31" s="25" t="s">
        <v>194</v>
      </c>
      <c r="AI31" s="25">
        <f t="shared" si="12"/>
        <v>10000</v>
      </c>
      <c r="AJ31" s="25">
        <f t="shared" si="12"/>
        <v>100000</v>
      </c>
      <c r="AK31" s="25">
        <f t="shared" si="12"/>
        <v>40000</v>
      </c>
      <c r="AL31" s="25">
        <f t="shared" si="12"/>
        <v>105000</v>
      </c>
      <c r="AM31" s="25" t="s">
        <v>194</v>
      </c>
      <c r="AN31" s="25">
        <f t="shared" si="12"/>
        <v>10000</v>
      </c>
      <c r="AO31" s="25">
        <f t="shared" si="12"/>
        <v>100000</v>
      </c>
      <c r="AP31" s="25" t="s">
        <v>194</v>
      </c>
      <c r="AQ31" s="25" t="s">
        <v>194</v>
      </c>
      <c r="AR31" s="25">
        <f t="shared" si="12"/>
        <v>10000</v>
      </c>
      <c r="AS31" s="25">
        <f t="shared" si="12"/>
        <v>6500</v>
      </c>
      <c r="AT31" s="25">
        <f t="shared" si="12"/>
        <v>4500</v>
      </c>
      <c r="AU31" s="25">
        <f t="shared" si="12"/>
        <v>17000</v>
      </c>
      <c r="AV31" s="25">
        <f t="shared" si="12"/>
        <v>10000</v>
      </c>
      <c r="AW31" s="25">
        <f t="shared" si="12"/>
        <v>20000</v>
      </c>
      <c r="AX31" s="25">
        <f t="shared" si="12"/>
        <v>7000</v>
      </c>
      <c r="AY31" s="25">
        <f t="shared" si="12"/>
        <v>10000</v>
      </c>
      <c r="AZ31" s="25">
        <f t="shared" si="12"/>
        <v>7500</v>
      </c>
    </row>
    <row r="32" spans="1:53" ht="26.4" x14ac:dyDescent="0.25">
      <c r="A32" s="22" t="s">
        <v>193</v>
      </c>
      <c r="B32" s="25">
        <f>(B31*$C$116)/B$114</f>
        <v>20890.909090909092</v>
      </c>
      <c r="C32" s="25">
        <f>(C31*$C$116)/C$114</f>
        <v>3718.4466019417478</v>
      </c>
      <c r="D32" s="25"/>
      <c r="E32" s="25">
        <f>(E31*$C$116)/E$114</f>
        <v>8356.363636363636</v>
      </c>
      <c r="F32" s="25">
        <f>(F31*$C$116)/F$114</f>
        <v>11784.615384615385</v>
      </c>
      <c r="G32" s="25">
        <f>(G31*$C$116)/G$114</f>
        <v>7436.8932038834955</v>
      </c>
      <c r="H32" s="41"/>
      <c r="I32" s="25">
        <f>(I31*$C$116)/I$114</f>
        <v>6963.636363636364</v>
      </c>
      <c r="J32" s="25">
        <f>(J31*$C$116)/J$114</f>
        <v>8249.2307692307695</v>
      </c>
      <c r="K32" s="25">
        <f>(K31*$C$116)/K$114</f>
        <v>2553.3333333333335</v>
      </c>
      <c r="L32" s="25"/>
      <c r="M32" s="25">
        <f t="shared" ref="M32:R32" si="13">(M31*$C$116)/M$114</f>
        <v>6128</v>
      </c>
      <c r="N32" s="25">
        <f t="shared" si="13"/>
        <v>2978.8888888888887</v>
      </c>
      <c r="O32" s="25">
        <f t="shared" si="13"/>
        <v>2042.6666666666667</v>
      </c>
      <c r="P32" s="25">
        <f t="shared" si="13"/>
        <v>17022.222222222223</v>
      </c>
      <c r="Q32" s="25">
        <f t="shared" si="13"/>
        <v>19575.555555555555</v>
      </c>
      <c r="R32" s="25">
        <f t="shared" si="13"/>
        <v>8170.666666666667</v>
      </c>
      <c r="S32" s="41"/>
      <c r="T32" s="25">
        <f t="shared" ref="T32:AB32" si="14">(T31*$C$116)/T$114</f>
        <v>25533.333333333332</v>
      </c>
      <c r="U32" s="25">
        <f t="shared" si="14"/>
        <v>3064</v>
      </c>
      <c r="V32" s="25">
        <f t="shared" si="14"/>
        <v>27854.545454545456</v>
      </c>
      <c r="W32" s="25">
        <f t="shared" si="14"/>
        <v>14468.888888888889</v>
      </c>
      <c r="X32" s="25">
        <f t="shared" si="14"/>
        <v>42555.555555555555</v>
      </c>
      <c r="Y32" s="25">
        <f t="shared" si="14"/>
        <v>4178.181818181818</v>
      </c>
      <c r="Z32" s="25">
        <f t="shared" si="14"/>
        <v>15320</v>
      </c>
      <c r="AA32" s="25">
        <f t="shared" si="14"/>
        <v>8617.5</v>
      </c>
      <c r="AB32" s="25">
        <f t="shared" si="14"/>
        <v>9192</v>
      </c>
      <c r="AC32" s="25"/>
      <c r="AD32" s="25">
        <f>(AD31*$C$116)/AD$114</f>
        <v>45960</v>
      </c>
      <c r="AE32" s="25">
        <f>(AE31*$C$116)/AE$114</f>
        <v>20033.846153846152</v>
      </c>
      <c r="AF32" s="25">
        <f>(AF31*$C$116)/AF$114</f>
        <v>5892.3076923076924</v>
      </c>
      <c r="AG32" s="25"/>
      <c r="AH32" s="25"/>
      <c r="AI32" s="25">
        <f>(AI31*$C$116)/AI$114</f>
        <v>11784.615384615385</v>
      </c>
      <c r="AJ32" s="25">
        <f>(AJ31*$C$116)/AJ$114</f>
        <v>38300</v>
      </c>
      <c r="AK32" s="25">
        <f>(AK31*$C$116)/AK$114</f>
        <v>40853.333333333336</v>
      </c>
      <c r="AL32" s="41"/>
      <c r="AM32" s="25"/>
      <c r="AN32" s="25">
        <f>(AN31*$C$116)/AN$114</f>
        <v>10213.333333333334</v>
      </c>
      <c r="AO32" s="41"/>
      <c r="AP32" s="25"/>
      <c r="AQ32" s="25"/>
      <c r="AR32" s="25">
        <f t="shared" ref="AR32:AZ32" si="15">(AR31*$C$116)/AR$114</f>
        <v>10213.333333333334</v>
      </c>
      <c r="AS32" s="25">
        <f t="shared" si="15"/>
        <v>6638.666666666667</v>
      </c>
      <c r="AT32" s="25">
        <f t="shared" si="15"/>
        <v>8366.5048543689318</v>
      </c>
      <c r="AU32" s="25">
        <f t="shared" si="15"/>
        <v>14468.888888888889</v>
      </c>
      <c r="AV32" s="25">
        <f t="shared" si="15"/>
        <v>11784.615384615385</v>
      </c>
      <c r="AW32" s="25">
        <f t="shared" si="15"/>
        <v>20426.666666666668</v>
      </c>
      <c r="AX32" s="25">
        <f t="shared" si="15"/>
        <v>8249.2307692307695</v>
      </c>
      <c r="AY32" s="25">
        <f t="shared" si="15"/>
        <v>13927.272727272728</v>
      </c>
      <c r="AZ32" s="25">
        <f t="shared" si="15"/>
        <v>13944.174757281553</v>
      </c>
    </row>
    <row r="33" spans="1:52" ht="26.4" x14ac:dyDescent="0.25">
      <c r="A33" s="22" t="s">
        <v>198</v>
      </c>
      <c r="B33" s="23">
        <f>AVERAGE(B32:AZ32)</f>
        <v>14300.313420004606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21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21"/>
      <c r="AE33" s="10"/>
      <c r="AF33" s="10"/>
      <c r="AG33" s="21"/>
      <c r="AH33" s="10"/>
      <c r="AI33" s="10"/>
      <c r="AJ33" s="10"/>
      <c r="AK33" s="10"/>
      <c r="AL33" s="21"/>
      <c r="AM33" s="10"/>
      <c r="AN33" s="10"/>
      <c r="AO33" s="21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</row>
    <row r="34" spans="1:52" x14ac:dyDescent="0.25">
      <c r="A34" s="24"/>
      <c r="B34" s="2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21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21"/>
      <c r="AE34" s="10"/>
      <c r="AF34" s="10"/>
      <c r="AG34" s="21"/>
      <c r="AH34" s="10"/>
      <c r="AI34" s="10"/>
      <c r="AJ34" s="10"/>
      <c r="AK34" s="10"/>
      <c r="AL34" s="21"/>
      <c r="AM34" s="10"/>
      <c r="AN34" s="10"/>
      <c r="AO34" s="21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</row>
    <row r="35" spans="1:52" x14ac:dyDescent="0.25">
      <c r="A35" s="42" t="s">
        <v>240</v>
      </c>
      <c r="B35" s="16">
        <f>_xlfn.STDEV.S(B32:AZ32)</f>
        <v>11342.082499041688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27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27"/>
      <c r="AE35" s="16"/>
      <c r="AF35" s="16"/>
      <c r="AG35" s="27"/>
      <c r="AH35" s="16"/>
      <c r="AI35" s="16"/>
      <c r="AJ35" s="16"/>
      <c r="AK35" s="16"/>
      <c r="AL35" s="27"/>
      <c r="AM35" s="16"/>
      <c r="AN35" s="16"/>
      <c r="AO35" s="27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7"/>
    </row>
    <row r="36" spans="1:52" x14ac:dyDescent="0.25">
      <c r="A36" s="44" t="s">
        <v>241</v>
      </c>
      <c r="B36" s="45">
        <f>(B32-$B33)/$B35</f>
        <v>0.58107456646178834</v>
      </c>
      <c r="C36" s="45">
        <f t="shared" ref="C36:AZ36" si="16">(C32-$B33)/$B35</f>
        <v>-0.93297388896236111</v>
      </c>
      <c r="D36" s="45">
        <f t="shared" si="16"/>
        <v>-1.2608190269479052</v>
      </c>
      <c r="E36" s="45">
        <f t="shared" si="16"/>
        <v>-0.52406158958402782</v>
      </c>
      <c r="F36" s="45">
        <f t="shared" si="16"/>
        <v>-0.22180212810141145</v>
      </c>
      <c r="G36" s="45">
        <f t="shared" si="16"/>
        <v>-0.60512875097681695</v>
      </c>
      <c r="H36" s="45">
        <f t="shared" si="16"/>
        <v>-1.2608190269479052</v>
      </c>
      <c r="I36" s="45">
        <f t="shared" si="16"/>
        <v>-0.64685449581134069</v>
      </c>
      <c r="J36" s="45">
        <f t="shared" si="16"/>
        <v>-0.5335071977553596</v>
      </c>
      <c r="K36" s="45">
        <f t="shared" si="16"/>
        <v>-1.0356986988644983</v>
      </c>
      <c r="L36" s="45">
        <f t="shared" si="16"/>
        <v>-1.2608190269479052</v>
      </c>
      <c r="M36" s="45">
        <f t="shared" si="16"/>
        <v>-0.72053023954772843</v>
      </c>
      <c r="N36" s="45">
        <f t="shared" si="16"/>
        <v>-0.99817864418393043</v>
      </c>
      <c r="O36" s="45">
        <f t="shared" si="16"/>
        <v>-1.0807227644811797</v>
      </c>
      <c r="P36" s="45">
        <f t="shared" si="16"/>
        <v>0.23998316027480804</v>
      </c>
      <c r="Q36" s="45">
        <f t="shared" si="16"/>
        <v>0.46510348835821491</v>
      </c>
      <c r="R36" s="45">
        <f t="shared" si="16"/>
        <v>-0.54043397708100283</v>
      </c>
      <c r="S36" s="45">
        <f t="shared" si="16"/>
        <v>-1.2608190269479052</v>
      </c>
      <c r="T36" s="45">
        <f t="shared" si="16"/>
        <v>0.99038425388616447</v>
      </c>
      <c r="U36" s="45">
        <f t="shared" si="16"/>
        <v>-0.9906746332478169</v>
      </c>
      <c r="V36" s="45">
        <f t="shared" si="16"/>
        <v>1.1950390975983529</v>
      </c>
      <c r="W36" s="45">
        <f t="shared" si="16"/>
        <v>1.4862832191400992E-2</v>
      </c>
      <c r="X36" s="45">
        <f t="shared" si="16"/>
        <v>2.4911864411088778</v>
      </c>
      <c r="Y36" s="45">
        <f t="shared" si="16"/>
        <v>-0.89244030826596654</v>
      </c>
      <c r="Z36" s="45">
        <f t="shared" si="16"/>
        <v>8.9902941552536669E-2</v>
      </c>
      <c r="AA36" s="45">
        <f t="shared" si="16"/>
        <v>-0.50103791966640665</v>
      </c>
      <c r="AB36" s="45">
        <f t="shared" si="16"/>
        <v>-0.45038584584764008</v>
      </c>
      <c r="AC36" s="45">
        <f t="shared" si="16"/>
        <v>-1.2608190269479052</v>
      </c>
      <c r="AD36" s="45">
        <f t="shared" si="16"/>
        <v>2.7913468785534206</v>
      </c>
      <c r="AE36" s="45">
        <f t="shared" si="16"/>
        <v>0.50550970109113402</v>
      </c>
      <c r="AF36" s="45">
        <f t="shared" si="16"/>
        <v>-0.74131057752465823</v>
      </c>
      <c r="AG36" s="45">
        <f t="shared" si="16"/>
        <v>-1.2608190269479052</v>
      </c>
      <c r="AH36" s="45">
        <f t="shared" si="16"/>
        <v>-1.2608190269479052</v>
      </c>
      <c r="AI36" s="45">
        <f t="shared" si="16"/>
        <v>-0.22180212810141145</v>
      </c>
      <c r="AJ36" s="45">
        <f t="shared" si="16"/>
        <v>2.1159858943031997</v>
      </c>
      <c r="AK36" s="45">
        <f t="shared" si="16"/>
        <v>2.3411062223866068</v>
      </c>
      <c r="AL36" s="45">
        <f t="shared" si="16"/>
        <v>-1.2608190269479052</v>
      </c>
      <c r="AM36" s="45">
        <f t="shared" si="16"/>
        <v>-1.2608190269479052</v>
      </c>
      <c r="AN36" s="45">
        <f t="shared" si="16"/>
        <v>-0.36033771461427727</v>
      </c>
      <c r="AO36" s="45">
        <f t="shared" si="16"/>
        <v>-1.2608190269479052</v>
      </c>
      <c r="AP36" s="45">
        <f t="shared" si="16"/>
        <v>-1.2608190269479052</v>
      </c>
      <c r="AQ36" s="45">
        <f t="shared" si="16"/>
        <v>-1.2608190269479052</v>
      </c>
      <c r="AR36" s="45">
        <f t="shared" si="16"/>
        <v>-0.36033771461427727</v>
      </c>
      <c r="AS36" s="45">
        <f t="shared" si="16"/>
        <v>-0.67550617393104706</v>
      </c>
      <c r="AT36" s="45">
        <f t="shared" si="16"/>
        <v>-0.52316746648043089</v>
      </c>
      <c r="AU36" s="45">
        <f t="shared" si="16"/>
        <v>1.4862832191400992E-2</v>
      </c>
      <c r="AV36" s="45">
        <f t="shared" si="16"/>
        <v>-0.22180212810141145</v>
      </c>
      <c r="AW36" s="45">
        <f t="shared" si="16"/>
        <v>0.54014359771935072</v>
      </c>
      <c r="AX36" s="45">
        <f t="shared" si="16"/>
        <v>-0.5335071977553596</v>
      </c>
      <c r="AY36" s="45">
        <f t="shared" si="16"/>
        <v>-3.2889964674776173E-2</v>
      </c>
      <c r="AZ36" s="46">
        <f t="shared" si="16"/>
        <v>-3.1399759502114703E-2</v>
      </c>
    </row>
    <row r="37" spans="1:52" x14ac:dyDescent="0.25">
      <c r="A37" s="24"/>
      <c r="B37" s="2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1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21"/>
      <c r="AE37" s="10"/>
      <c r="AF37" s="10"/>
      <c r="AG37" s="21"/>
      <c r="AH37" s="10"/>
      <c r="AI37" s="10"/>
      <c r="AJ37" s="10"/>
      <c r="AK37" s="10"/>
      <c r="AL37" s="21"/>
      <c r="AM37" s="10"/>
      <c r="AN37" s="10"/>
      <c r="AO37" s="21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</row>
    <row r="38" spans="1:52" ht="26.4" x14ac:dyDescent="0.25">
      <c r="A38" s="22" t="s">
        <v>193</v>
      </c>
      <c r="B38" s="25">
        <f>B32</f>
        <v>20890.909090909092</v>
      </c>
      <c r="C38" s="25">
        <f t="shared" ref="C38:AZ38" si="17">C32</f>
        <v>3718.4466019417478</v>
      </c>
      <c r="D38" s="25"/>
      <c r="E38" s="25">
        <f t="shared" si="17"/>
        <v>8356.363636363636</v>
      </c>
      <c r="F38" s="25">
        <f t="shared" si="17"/>
        <v>11784.615384615385</v>
      </c>
      <c r="G38" s="25">
        <f t="shared" si="17"/>
        <v>7436.8932038834955</v>
      </c>
      <c r="H38" s="25"/>
      <c r="I38" s="25">
        <f t="shared" si="17"/>
        <v>6963.636363636364</v>
      </c>
      <c r="J38" s="25">
        <f t="shared" si="17"/>
        <v>8249.2307692307695</v>
      </c>
      <c r="K38" s="25">
        <f t="shared" si="17"/>
        <v>2553.3333333333335</v>
      </c>
      <c r="L38" s="25"/>
      <c r="M38" s="25">
        <f t="shared" si="17"/>
        <v>6128</v>
      </c>
      <c r="N38" s="25">
        <f t="shared" si="17"/>
        <v>2978.8888888888887</v>
      </c>
      <c r="O38" s="25">
        <f t="shared" si="17"/>
        <v>2042.6666666666667</v>
      </c>
      <c r="P38" s="25">
        <f t="shared" si="17"/>
        <v>17022.222222222223</v>
      </c>
      <c r="Q38" s="25">
        <f t="shared" si="17"/>
        <v>19575.555555555555</v>
      </c>
      <c r="R38" s="25">
        <f t="shared" si="17"/>
        <v>8170.666666666667</v>
      </c>
      <c r="S38" s="25"/>
      <c r="T38" s="25">
        <f t="shared" si="17"/>
        <v>25533.333333333332</v>
      </c>
      <c r="U38" s="25">
        <f t="shared" si="17"/>
        <v>3064</v>
      </c>
      <c r="V38" s="25">
        <f t="shared" si="17"/>
        <v>27854.545454545456</v>
      </c>
      <c r="W38" s="25">
        <f t="shared" si="17"/>
        <v>14468.888888888889</v>
      </c>
      <c r="X38" s="25">
        <f t="shared" si="17"/>
        <v>42555.555555555555</v>
      </c>
      <c r="Y38" s="25">
        <f t="shared" si="17"/>
        <v>4178.181818181818</v>
      </c>
      <c r="Z38" s="25">
        <f t="shared" si="17"/>
        <v>15320</v>
      </c>
      <c r="AA38" s="25">
        <f t="shared" si="17"/>
        <v>8617.5</v>
      </c>
      <c r="AB38" s="25">
        <f t="shared" si="17"/>
        <v>9192</v>
      </c>
      <c r="AC38" s="25"/>
      <c r="AD38" s="25">
        <f t="shared" si="17"/>
        <v>45960</v>
      </c>
      <c r="AE38" s="25">
        <f t="shared" si="17"/>
        <v>20033.846153846152</v>
      </c>
      <c r="AF38" s="25">
        <f t="shared" si="17"/>
        <v>5892.3076923076924</v>
      </c>
      <c r="AG38" s="25"/>
      <c r="AH38" s="25"/>
      <c r="AI38" s="25">
        <f t="shared" si="17"/>
        <v>11784.615384615385</v>
      </c>
      <c r="AJ38" s="25">
        <f t="shared" si="17"/>
        <v>38300</v>
      </c>
      <c r="AK38" s="25">
        <f t="shared" si="17"/>
        <v>40853.333333333336</v>
      </c>
      <c r="AL38" s="25"/>
      <c r="AM38" s="25"/>
      <c r="AN38" s="25">
        <f t="shared" si="17"/>
        <v>10213.333333333334</v>
      </c>
      <c r="AO38" s="25"/>
      <c r="AP38" s="25"/>
      <c r="AQ38" s="25"/>
      <c r="AR38" s="25">
        <f t="shared" si="17"/>
        <v>10213.333333333334</v>
      </c>
      <c r="AS38" s="25">
        <f t="shared" si="17"/>
        <v>6638.666666666667</v>
      </c>
      <c r="AT38" s="25">
        <f t="shared" si="17"/>
        <v>8366.5048543689318</v>
      </c>
      <c r="AU38" s="25">
        <f t="shared" si="17"/>
        <v>14468.888888888889</v>
      </c>
      <c r="AV38" s="25">
        <f t="shared" si="17"/>
        <v>11784.615384615385</v>
      </c>
      <c r="AW38" s="25">
        <f t="shared" si="17"/>
        <v>20426.666666666668</v>
      </c>
      <c r="AX38" s="25">
        <f t="shared" si="17"/>
        <v>8249.2307692307695</v>
      </c>
      <c r="AY38" s="25">
        <f t="shared" si="17"/>
        <v>13927.272727272728</v>
      </c>
      <c r="AZ38" s="25">
        <f t="shared" si="17"/>
        <v>13944.174757281553</v>
      </c>
    </row>
    <row r="39" spans="1:52" ht="26.4" x14ac:dyDescent="0.25">
      <c r="A39" s="24" t="s">
        <v>242</v>
      </c>
      <c r="B39" s="47">
        <f>AVERAGE(B38:AZ38)</f>
        <v>14300.313420004606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1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21"/>
      <c r="AE39" s="10"/>
      <c r="AF39" s="10"/>
      <c r="AG39" s="21"/>
      <c r="AH39" s="10"/>
      <c r="AI39" s="10"/>
      <c r="AJ39" s="10"/>
      <c r="AK39" s="10"/>
      <c r="AL39" s="21"/>
      <c r="AM39" s="10"/>
      <c r="AN39" s="10"/>
      <c r="AO39" s="21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</row>
    <row r="40" spans="1:52" x14ac:dyDescent="0.25">
      <c r="A40" s="24"/>
      <c r="B40" s="2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21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21"/>
      <c r="AE40" s="10"/>
      <c r="AF40" s="10"/>
      <c r="AG40" s="21"/>
      <c r="AH40" s="10"/>
      <c r="AI40" s="10"/>
      <c r="AJ40" s="10"/>
      <c r="AK40" s="10"/>
      <c r="AL40" s="21"/>
      <c r="AM40" s="10"/>
      <c r="AN40" s="10"/>
      <c r="AO40" s="21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</row>
    <row r="41" spans="1:52" x14ac:dyDescent="0.25">
      <c r="A41" s="14" t="s">
        <v>180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21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21"/>
      <c r="AE41" s="10"/>
      <c r="AF41" s="10"/>
      <c r="AG41" s="21"/>
      <c r="AH41" s="10"/>
      <c r="AI41" s="10"/>
      <c r="AJ41" s="10"/>
      <c r="AK41" s="10"/>
      <c r="AL41" s="21"/>
      <c r="AM41" s="10"/>
      <c r="AN41" s="10"/>
      <c r="AO41" s="21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</row>
    <row r="42" spans="1:52" x14ac:dyDescent="0.25">
      <c r="A42" s="15" t="s">
        <v>177</v>
      </c>
      <c r="B42" s="16">
        <v>0</v>
      </c>
      <c r="C42" s="16">
        <v>0</v>
      </c>
      <c r="D42" s="16">
        <v>0</v>
      </c>
      <c r="E42" s="16">
        <v>0</v>
      </c>
      <c r="F42" s="16">
        <v>5000</v>
      </c>
      <c r="G42" s="16">
        <v>7000</v>
      </c>
      <c r="H42" s="16">
        <v>0</v>
      </c>
      <c r="I42" s="16">
        <v>7500</v>
      </c>
      <c r="J42" s="16">
        <v>6500</v>
      </c>
      <c r="K42" s="16">
        <v>7500</v>
      </c>
      <c r="L42" s="16">
        <v>6000</v>
      </c>
      <c r="M42" s="16">
        <v>9000</v>
      </c>
      <c r="N42" s="16">
        <v>8000</v>
      </c>
      <c r="O42" s="16">
        <v>9000</v>
      </c>
      <c r="P42" s="16">
        <v>5000</v>
      </c>
      <c r="Q42" s="16">
        <v>0</v>
      </c>
      <c r="R42" s="16" t="s">
        <v>115</v>
      </c>
      <c r="S42" s="27">
        <v>100000</v>
      </c>
      <c r="T42" s="16">
        <v>0</v>
      </c>
      <c r="U42" s="16">
        <v>1000</v>
      </c>
      <c r="V42" s="16">
        <v>2000</v>
      </c>
      <c r="W42" s="16">
        <v>7000</v>
      </c>
      <c r="X42" s="16">
        <v>10000</v>
      </c>
      <c r="Y42" s="16">
        <v>7000</v>
      </c>
      <c r="Z42" s="16">
        <v>5000</v>
      </c>
      <c r="AA42" s="16">
        <v>10000</v>
      </c>
      <c r="AB42" s="16">
        <v>5000</v>
      </c>
      <c r="AC42" s="16">
        <v>0</v>
      </c>
      <c r="AD42" s="27">
        <v>0</v>
      </c>
      <c r="AE42" s="16">
        <v>0</v>
      </c>
      <c r="AF42" s="16">
        <v>0</v>
      </c>
      <c r="AG42" s="27">
        <v>0</v>
      </c>
      <c r="AH42" s="16" t="s">
        <v>85</v>
      </c>
      <c r="AI42" s="16">
        <v>0</v>
      </c>
      <c r="AJ42" s="16">
        <v>100000</v>
      </c>
      <c r="AK42" s="16">
        <v>0</v>
      </c>
      <c r="AL42" s="27">
        <v>0</v>
      </c>
      <c r="AM42" s="16">
        <v>10000</v>
      </c>
      <c r="AN42" s="16">
        <v>5000</v>
      </c>
      <c r="AO42" s="27">
        <v>100000</v>
      </c>
      <c r="AP42" s="16">
        <v>10000</v>
      </c>
      <c r="AQ42" s="16">
        <v>25000</v>
      </c>
      <c r="AR42" s="16" t="s">
        <v>53</v>
      </c>
      <c r="AS42" s="16">
        <v>7500</v>
      </c>
      <c r="AT42" s="16">
        <v>3000</v>
      </c>
      <c r="AU42" s="16" t="s">
        <v>115</v>
      </c>
      <c r="AV42" s="16">
        <v>7500</v>
      </c>
      <c r="AW42" s="16">
        <v>5000</v>
      </c>
      <c r="AX42" s="16">
        <v>4000</v>
      </c>
      <c r="AY42" s="16">
        <v>2000</v>
      </c>
      <c r="AZ42" s="17">
        <v>0</v>
      </c>
    </row>
    <row r="43" spans="1:52" x14ac:dyDescent="0.25">
      <c r="A43" s="18" t="s">
        <v>178</v>
      </c>
      <c r="B43" s="13">
        <v>25000</v>
      </c>
      <c r="C43" s="13">
        <v>1000</v>
      </c>
      <c r="D43" s="13">
        <v>0</v>
      </c>
      <c r="E43" s="13">
        <v>0</v>
      </c>
      <c r="F43" s="13">
        <v>15000</v>
      </c>
      <c r="G43" s="13">
        <v>5000</v>
      </c>
      <c r="H43" s="13">
        <v>50000</v>
      </c>
      <c r="I43" s="13">
        <v>5000</v>
      </c>
      <c r="J43" s="13">
        <v>10000</v>
      </c>
      <c r="K43" s="13">
        <v>0</v>
      </c>
      <c r="L43" s="13" t="s">
        <v>85</v>
      </c>
      <c r="M43" s="13">
        <v>4000</v>
      </c>
      <c r="N43" s="13">
        <v>5000</v>
      </c>
      <c r="O43" s="13">
        <v>5000</v>
      </c>
      <c r="P43" s="13">
        <v>0</v>
      </c>
      <c r="Q43" s="13">
        <v>20000</v>
      </c>
      <c r="R43" s="13" t="s">
        <v>118</v>
      </c>
      <c r="S43" s="28">
        <v>5000</v>
      </c>
      <c r="T43" s="13">
        <v>50000</v>
      </c>
      <c r="U43" s="13">
        <v>2000</v>
      </c>
      <c r="V43" s="13" t="s">
        <v>85</v>
      </c>
      <c r="W43" s="13">
        <v>20000</v>
      </c>
      <c r="X43" s="13">
        <v>70000</v>
      </c>
      <c r="Y43" s="13">
        <v>10000</v>
      </c>
      <c r="Z43" s="13">
        <v>7000</v>
      </c>
      <c r="AA43" s="13">
        <v>10000</v>
      </c>
      <c r="AB43" s="13">
        <v>7500</v>
      </c>
      <c r="AC43" s="13">
        <v>0</v>
      </c>
      <c r="AD43" s="28">
        <v>0</v>
      </c>
      <c r="AE43" s="13">
        <v>10000</v>
      </c>
      <c r="AF43" s="13">
        <v>10000</v>
      </c>
      <c r="AG43" s="28">
        <v>200000</v>
      </c>
      <c r="AH43" s="13" t="s">
        <v>85</v>
      </c>
      <c r="AI43" s="13">
        <v>35000</v>
      </c>
      <c r="AJ43" s="13">
        <v>0</v>
      </c>
      <c r="AK43" s="13">
        <v>50000</v>
      </c>
      <c r="AL43" s="28">
        <v>40000</v>
      </c>
      <c r="AM43" s="13" t="s">
        <v>85</v>
      </c>
      <c r="AN43" s="13">
        <v>5000</v>
      </c>
      <c r="AO43" s="28">
        <v>0</v>
      </c>
      <c r="AP43" s="13">
        <v>0</v>
      </c>
      <c r="AQ43" s="13">
        <v>30000</v>
      </c>
      <c r="AR43" s="13" t="s">
        <v>167</v>
      </c>
      <c r="AS43" s="13">
        <v>5000</v>
      </c>
      <c r="AT43" s="13">
        <v>5000</v>
      </c>
      <c r="AU43" s="13" t="s">
        <v>53</v>
      </c>
      <c r="AV43" s="13">
        <v>0</v>
      </c>
      <c r="AW43" s="13">
        <v>10000</v>
      </c>
      <c r="AX43" s="13">
        <v>10000</v>
      </c>
      <c r="AY43" s="13">
        <v>8000</v>
      </c>
      <c r="AZ43" s="19">
        <v>9000</v>
      </c>
    </row>
    <row r="44" spans="1:52" x14ac:dyDescent="0.25">
      <c r="A44" s="22" t="s">
        <v>192</v>
      </c>
      <c r="B44" s="25">
        <f>B42+B43</f>
        <v>25000</v>
      </c>
      <c r="C44" s="25">
        <f t="shared" ref="C44:AZ44" si="18">C42+C43</f>
        <v>1000</v>
      </c>
      <c r="D44" s="25" t="s">
        <v>194</v>
      </c>
      <c r="E44" s="25" t="s">
        <v>194</v>
      </c>
      <c r="F44" s="25">
        <f t="shared" si="18"/>
        <v>20000</v>
      </c>
      <c r="G44" s="25">
        <f t="shared" si="18"/>
        <v>12000</v>
      </c>
      <c r="H44" s="25" t="s">
        <v>194</v>
      </c>
      <c r="I44" s="25">
        <f t="shared" si="18"/>
        <v>12500</v>
      </c>
      <c r="J44" s="25">
        <f t="shared" si="18"/>
        <v>16500</v>
      </c>
      <c r="K44" s="25" t="s">
        <v>194</v>
      </c>
      <c r="L44" s="25" t="s">
        <v>194</v>
      </c>
      <c r="M44" s="25">
        <f t="shared" si="18"/>
        <v>13000</v>
      </c>
      <c r="N44" s="25">
        <f t="shared" si="18"/>
        <v>13000</v>
      </c>
      <c r="O44" s="25">
        <f t="shared" si="18"/>
        <v>14000</v>
      </c>
      <c r="P44" s="25" t="s">
        <v>194</v>
      </c>
      <c r="Q44" s="25">
        <f t="shared" si="18"/>
        <v>20000</v>
      </c>
      <c r="R44" s="25">
        <f t="shared" si="18"/>
        <v>20000</v>
      </c>
      <c r="S44" s="25">
        <f t="shared" si="18"/>
        <v>105000</v>
      </c>
      <c r="T44" s="25">
        <f t="shared" si="18"/>
        <v>50000</v>
      </c>
      <c r="U44" s="25">
        <f t="shared" si="18"/>
        <v>3000</v>
      </c>
      <c r="V44" s="25" t="s">
        <v>194</v>
      </c>
      <c r="W44" s="25">
        <f t="shared" si="18"/>
        <v>27000</v>
      </c>
      <c r="X44" s="25">
        <f t="shared" si="18"/>
        <v>80000</v>
      </c>
      <c r="Y44" s="25">
        <f t="shared" si="18"/>
        <v>17000</v>
      </c>
      <c r="Z44" s="25">
        <f t="shared" si="18"/>
        <v>12000</v>
      </c>
      <c r="AA44" s="25">
        <f t="shared" si="18"/>
        <v>20000</v>
      </c>
      <c r="AB44" s="25">
        <f t="shared" si="18"/>
        <v>12500</v>
      </c>
      <c r="AC44" s="25" t="s">
        <v>194</v>
      </c>
      <c r="AD44" s="25" t="s">
        <v>194</v>
      </c>
      <c r="AE44" s="25">
        <f t="shared" si="18"/>
        <v>10000</v>
      </c>
      <c r="AF44" s="25">
        <f t="shared" si="18"/>
        <v>10000</v>
      </c>
      <c r="AG44" s="25">
        <f t="shared" si="18"/>
        <v>200000</v>
      </c>
      <c r="AH44" s="25" t="s">
        <v>194</v>
      </c>
      <c r="AI44" s="25">
        <f t="shared" si="18"/>
        <v>35000</v>
      </c>
      <c r="AJ44" s="25" t="s">
        <v>194</v>
      </c>
      <c r="AK44" s="25">
        <f t="shared" si="18"/>
        <v>50000</v>
      </c>
      <c r="AL44" s="25">
        <f t="shared" si="18"/>
        <v>40000</v>
      </c>
      <c r="AM44" s="25" t="s">
        <v>194</v>
      </c>
      <c r="AN44" s="25">
        <f t="shared" si="18"/>
        <v>10000</v>
      </c>
      <c r="AO44" s="25" t="s">
        <v>194</v>
      </c>
      <c r="AP44" s="25" t="s">
        <v>194</v>
      </c>
      <c r="AQ44" s="25">
        <f t="shared" si="18"/>
        <v>55000</v>
      </c>
      <c r="AR44" s="25">
        <f t="shared" si="18"/>
        <v>17500</v>
      </c>
      <c r="AS44" s="25">
        <f t="shared" si="18"/>
        <v>12500</v>
      </c>
      <c r="AT44" s="25">
        <f t="shared" si="18"/>
        <v>8000</v>
      </c>
      <c r="AU44" s="25">
        <f t="shared" si="18"/>
        <v>15000</v>
      </c>
      <c r="AV44" s="25" t="s">
        <v>194</v>
      </c>
      <c r="AW44" s="25">
        <f t="shared" si="18"/>
        <v>15000</v>
      </c>
      <c r="AX44" s="25">
        <f t="shared" si="18"/>
        <v>14000</v>
      </c>
      <c r="AY44" s="25">
        <f t="shared" si="18"/>
        <v>10000</v>
      </c>
      <c r="AZ44" s="25">
        <f t="shared" si="18"/>
        <v>9000</v>
      </c>
    </row>
    <row r="45" spans="1:52" ht="26.4" x14ac:dyDescent="0.25">
      <c r="A45" s="22" t="s">
        <v>193</v>
      </c>
      <c r="B45" s="25">
        <f>(B44*$C$116)/B$114</f>
        <v>34818.181818181816</v>
      </c>
      <c r="C45" s="25">
        <f>(C44*$C$116)/C$114</f>
        <v>1859.2233009708739</v>
      </c>
      <c r="E45" s="25"/>
      <c r="F45" s="25">
        <f>(F44*$C$116)/F$114</f>
        <v>23569.23076923077</v>
      </c>
      <c r="G45" s="25">
        <f>(G44*$C$116)/G$114</f>
        <v>22310.679611650485</v>
      </c>
      <c r="H45" s="25"/>
      <c r="I45" s="25">
        <f>(I44*$C$116)/I$114</f>
        <v>17409.090909090908</v>
      </c>
      <c r="J45" s="25">
        <f>(J44*$C$116)/J$114</f>
        <v>19444.615384615383</v>
      </c>
      <c r="K45" s="25"/>
      <c r="L45" s="25"/>
      <c r="M45" s="25">
        <f>(M44*$C$116)/M$114</f>
        <v>13277.333333333334</v>
      </c>
      <c r="N45" s="25">
        <f>(N44*$C$116)/N$114</f>
        <v>11064.444444444445</v>
      </c>
      <c r="O45" s="25">
        <f>(O44*$C$116)/O$114</f>
        <v>14298.666666666666</v>
      </c>
      <c r="P45" s="25"/>
      <c r="Q45" s="25">
        <f>(Q44*$C$116)/Q$114</f>
        <v>17022.222222222223</v>
      </c>
      <c r="R45" s="25">
        <f>(R44*$C$116)/R$114</f>
        <v>20426.666666666668</v>
      </c>
      <c r="S45" s="41"/>
      <c r="T45" s="25">
        <f>(T44*$C$116)/T$114</f>
        <v>51066.666666666664</v>
      </c>
      <c r="U45" s="25">
        <f>(U44*$C$116)/U$114</f>
        <v>3064</v>
      </c>
      <c r="V45" s="25"/>
      <c r="W45" s="25">
        <f>(W44*$C$116)/W$114</f>
        <v>22980</v>
      </c>
      <c r="X45" s="41"/>
      <c r="Y45" s="25">
        <f>(Y44*$C$116)/Y$114</f>
        <v>23676.363636363636</v>
      </c>
      <c r="Z45" s="25">
        <f>(Z44*$C$116)/Z$114</f>
        <v>14141.538461538461</v>
      </c>
      <c r="AA45" s="25">
        <f>(AA44*$C$116)/AA$114</f>
        <v>7660</v>
      </c>
      <c r="AB45" s="25">
        <f>(AB44*$C$116)/AB$114</f>
        <v>7660</v>
      </c>
      <c r="AC45" s="25"/>
      <c r="AD45" s="29"/>
      <c r="AE45" s="25">
        <f>(AE44*$C$116)/AE$114</f>
        <v>11784.615384615385</v>
      </c>
      <c r="AF45" s="25">
        <f>(AF44*$C$116)/AF$114</f>
        <v>11784.615384615385</v>
      </c>
      <c r="AG45" s="41"/>
      <c r="AH45" s="25"/>
      <c r="AI45" s="25">
        <f>(AI44*$C$116)/AI$114</f>
        <v>41246.153846153844</v>
      </c>
      <c r="AJ45" s="25"/>
      <c r="AK45" s="25">
        <f>(AK44*$C$116)/AK$114</f>
        <v>51066.666666666664</v>
      </c>
      <c r="AL45" s="29">
        <f>(AL44*$C$116)/AL$114</f>
        <v>34044.444444444445</v>
      </c>
      <c r="AM45" s="25"/>
      <c r="AN45" s="25">
        <f>(AN44*$C$116)/AN$114</f>
        <v>10213.333333333334</v>
      </c>
      <c r="AO45" s="29"/>
      <c r="AP45" s="25"/>
      <c r="AQ45" s="25">
        <f>(AQ44*$C$116)/AQ$114</f>
        <v>33704</v>
      </c>
      <c r="AR45" s="25">
        <f>(AR44*$C$116)/AR$114</f>
        <v>17873.333333333332</v>
      </c>
      <c r="AS45" s="25">
        <f>(AS44*$C$116)/AS$114</f>
        <v>12766.666666666666</v>
      </c>
      <c r="AT45" s="25">
        <f>(AT44*$C$116)/AT$114</f>
        <v>14873.786407766991</v>
      </c>
      <c r="AU45" s="25">
        <f>(AU44*$C$116)/AU$114</f>
        <v>12766.666666666666</v>
      </c>
      <c r="AV45" s="25"/>
      <c r="AW45" s="25">
        <f>(AW44*$C$116)/AW$114</f>
        <v>15320</v>
      </c>
      <c r="AX45" s="25">
        <f>(AX44*$C$116)/AX$114</f>
        <v>16498.461538461539</v>
      </c>
      <c r="AY45" s="25">
        <f>(AY44*$C$116)/AY$114</f>
        <v>13927.272727272728</v>
      </c>
      <c r="AZ45" s="25">
        <f>(AZ44*$C$116)/AZ$114</f>
        <v>16733.009708737864</v>
      </c>
    </row>
    <row r="46" spans="1:52" ht="26.4" x14ac:dyDescent="0.25">
      <c r="A46" s="22" t="s">
        <v>197</v>
      </c>
      <c r="B46" s="23">
        <f>AVERAGE(B45:AZ45)</f>
        <v>19404.604545465965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21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21"/>
      <c r="AE46" s="10"/>
      <c r="AF46" s="10"/>
      <c r="AG46" s="21"/>
      <c r="AH46" s="10"/>
      <c r="AI46" s="10"/>
      <c r="AJ46" s="10"/>
      <c r="AK46" s="10"/>
      <c r="AL46" s="21"/>
      <c r="AM46" s="10"/>
      <c r="AN46" s="10"/>
      <c r="AO46" s="21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</row>
    <row r="47" spans="1:52" x14ac:dyDescent="0.25">
      <c r="A47" s="24"/>
      <c r="B47" s="2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21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21"/>
      <c r="AE47" s="10"/>
      <c r="AF47" s="10"/>
      <c r="AG47" s="21"/>
      <c r="AH47" s="10"/>
      <c r="AI47" s="10"/>
      <c r="AJ47" s="10"/>
      <c r="AK47" s="10"/>
      <c r="AL47" s="21"/>
      <c r="AM47" s="10"/>
      <c r="AN47" s="10"/>
      <c r="AO47" s="21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</row>
    <row r="48" spans="1:52" x14ac:dyDescent="0.25">
      <c r="A48" s="42" t="s">
        <v>240</v>
      </c>
      <c r="B48" s="16">
        <f>_xlfn.STDEV.S(B45:AZ45)</f>
        <v>11978.365337661626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27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27"/>
      <c r="AE48" s="16"/>
      <c r="AF48" s="16"/>
      <c r="AG48" s="27"/>
      <c r="AH48" s="16"/>
      <c r="AI48" s="16"/>
      <c r="AJ48" s="16"/>
      <c r="AK48" s="16"/>
      <c r="AL48" s="27"/>
      <c r="AM48" s="16"/>
      <c r="AN48" s="16"/>
      <c r="AO48" s="27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7"/>
    </row>
    <row r="49" spans="1:52" x14ac:dyDescent="0.25">
      <c r="A49" s="44" t="s">
        <v>241</v>
      </c>
      <c r="B49" s="45">
        <f>(B45-$B46)/$B48</f>
        <v>1.2867847021040046</v>
      </c>
      <c r="C49" s="45">
        <f t="shared" ref="C49:AZ49" si="19">(C45-$B46)/$B48</f>
        <v>-1.4647558953081856</v>
      </c>
      <c r="D49" s="45">
        <f t="shared" si="19"/>
        <v>-1.6199710059314374</v>
      </c>
      <c r="E49" s="45">
        <f t="shared" si="19"/>
        <v>-1.6199710059314374</v>
      </c>
      <c r="F49" s="45">
        <f t="shared" si="19"/>
        <v>0.34767901181563127</v>
      </c>
      <c r="G49" s="45">
        <f t="shared" si="19"/>
        <v>0.24261032154758383</v>
      </c>
      <c r="H49" s="45">
        <f t="shared" si="19"/>
        <v>-1.6199710059314374</v>
      </c>
      <c r="I49" s="45">
        <f t="shared" si="19"/>
        <v>-0.16659315191371632</v>
      </c>
      <c r="J49" s="45">
        <f t="shared" si="19"/>
        <v>3.3402587098940923E-3</v>
      </c>
      <c r="K49" s="45">
        <f t="shared" si="19"/>
        <v>-1.6199710059314374</v>
      </c>
      <c r="L49" s="45">
        <f t="shared" si="19"/>
        <v>-1.6199710059314374</v>
      </c>
      <c r="M49" s="45">
        <f t="shared" si="19"/>
        <v>-0.51152816260058864</v>
      </c>
      <c r="N49" s="45">
        <f t="shared" si="19"/>
        <v>-0.69626863648906345</v>
      </c>
      <c r="O49" s="45">
        <f t="shared" si="19"/>
        <v>-0.4262633284982158</v>
      </c>
      <c r="P49" s="45">
        <f t="shared" si="19"/>
        <v>-1.6199710059314374</v>
      </c>
      <c r="Q49" s="45">
        <f t="shared" si="19"/>
        <v>-0.19889043755855446</v>
      </c>
      <c r="R49" s="45">
        <f t="shared" si="19"/>
        <v>8.5325676116022195E-2</v>
      </c>
      <c r="S49" s="45">
        <f t="shared" si="19"/>
        <v>-1.6199710059314374</v>
      </c>
      <c r="T49" s="45">
        <f t="shared" si="19"/>
        <v>2.643270699187211</v>
      </c>
      <c r="U49" s="45">
        <f t="shared" si="19"/>
        <v>-1.3641765036243185</v>
      </c>
      <c r="V49" s="45">
        <f t="shared" si="19"/>
        <v>-1.6199710059314374</v>
      </c>
      <c r="W49" s="45">
        <f t="shared" si="19"/>
        <v>0.29848776137195454</v>
      </c>
      <c r="X49" s="45">
        <f t="shared" si="19"/>
        <v>-1.6199710059314374</v>
      </c>
      <c r="Y49" s="45">
        <f t="shared" si="19"/>
        <v>0.35662287553266336</v>
      </c>
      <c r="Z49" s="45">
        <f t="shared" si="19"/>
        <v>-0.43938099528319624</v>
      </c>
      <c r="AA49" s="45">
        <f t="shared" si="19"/>
        <v>-0.98048475016364012</v>
      </c>
      <c r="AB49" s="45">
        <f t="shared" si="19"/>
        <v>-0.98048475016364012</v>
      </c>
      <c r="AC49" s="45">
        <f t="shared" si="19"/>
        <v>-1.6199710059314374</v>
      </c>
      <c r="AD49" s="45">
        <f t="shared" si="19"/>
        <v>-1.6199710059314374</v>
      </c>
      <c r="AE49" s="45">
        <f t="shared" si="19"/>
        <v>-0.63614599705790309</v>
      </c>
      <c r="AF49" s="45">
        <f t="shared" si="19"/>
        <v>-0.63614599705790309</v>
      </c>
      <c r="AG49" s="45">
        <f t="shared" si="19"/>
        <v>-1.6199710059314374</v>
      </c>
      <c r="AH49" s="45">
        <f t="shared" si="19"/>
        <v>-1.6199710059314374</v>
      </c>
      <c r="AI49" s="45">
        <f t="shared" si="19"/>
        <v>1.8234165251259324</v>
      </c>
      <c r="AJ49" s="45">
        <f t="shared" si="19"/>
        <v>-1.6199710059314374</v>
      </c>
      <c r="AK49" s="45">
        <f t="shared" si="19"/>
        <v>2.643270699187211</v>
      </c>
      <c r="AL49" s="45">
        <f t="shared" si="19"/>
        <v>1.2221901308143284</v>
      </c>
      <c r="AM49" s="45">
        <f t="shared" si="19"/>
        <v>-1.6199710059314374</v>
      </c>
      <c r="AN49" s="45">
        <f t="shared" si="19"/>
        <v>-0.76732266490770762</v>
      </c>
      <c r="AO49" s="45">
        <f t="shared" si="19"/>
        <v>-1.6199710059314374</v>
      </c>
      <c r="AP49" s="45">
        <f t="shared" si="19"/>
        <v>-1.6199710059314374</v>
      </c>
      <c r="AQ49" s="45">
        <f t="shared" si="19"/>
        <v>1.1937685194468708</v>
      </c>
      <c r="AR49" s="45">
        <f t="shared" si="19"/>
        <v>-0.12783640913991043</v>
      </c>
      <c r="AS49" s="45">
        <f t="shared" si="19"/>
        <v>-0.55416057965177523</v>
      </c>
      <c r="AT49" s="45">
        <f t="shared" si="19"/>
        <v>-0.37825012094542315</v>
      </c>
      <c r="AU49" s="45">
        <f t="shared" si="19"/>
        <v>-0.55416057965177523</v>
      </c>
      <c r="AV49" s="45">
        <f t="shared" si="19"/>
        <v>-1.6199710059314374</v>
      </c>
      <c r="AW49" s="45">
        <f t="shared" si="19"/>
        <v>-0.34099849439584279</v>
      </c>
      <c r="AX49" s="45">
        <f t="shared" si="19"/>
        <v>-0.24261599350848931</v>
      </c>
      <c r="AY49" s="45">
        <f t="shared" si="19"/>
        <v>-0.45726872271726043</v>
      </c>
      <c r="AZ49" s="46">
        <f t="shared" si="19"/>
        <v>-0.22303501032217146</v>
      </c>
    </row>
    <row r="50" spans="1:52" x14ac:dyDescent="0.25">
      <c r="A50" s="24"/>
      <c r="B50" s="2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21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21"/>
      <c r="AE50" s="10"/>
      <c r="AF50" s="10"/>
      <c r="AG50" s="21"/>
      <c r="AH50" s="10"/>
      <c r="AI50" s="10"/>
      <c r="AJ50" s="10"/>
      <c r="AK50" s="10"/>
      <c r="AL50" s="21"/>
      <c r="AM50" s="10"/>
      <c r="AN50" s="10"/>
      <c r="AO50" s="21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</row>
    <row r="51" spans="1:52" ht="26.4" x14ac:dyDescent="0.25">
      <c r="A51" s="22" t="s">
        <v>193</v>
      </c>
      <c r="B51" s="25">
        <f>B45</f>
        <v>34818.181818181816</v>
      </c>
      <c r="C51" s="25">
        <f t="shared" ref="C51:AZ51" si="20">C45</f>
        <v>1859.2233009708739</v>
      </c>
      <c r="D51" s="25"/>
      <c r="E51" s="25"/>
      <c r="F51" s="25">
        <f t="shared" si="20"/>
        <v>23569.23076923077</v>
      </c>
      <c r="G51" s="25">
        <f t="shared" si="20"/>
        <v>22310.679611650485</v>
      </c>
      <c r="H51" s="25"/>
      <c r="I51" s="25">
        <f t="shared" si="20"/>
        <v>17409.090909090908</v>
      </c>
      <c r="J51" s="25">
        <f t="shared" si="20"/>
        <v>19444.615384615383</v>
      </c>
      <c r="K51" s="25"/>
      <c r="L51" s="25"/>
      <c r="M51" s="25">
        <f t="shared" si="20"/>
        <v>13277.333333333334</v>
      </c>
      <c r="N51" s="25">
        <f t="shared" si="20"/>
        <v>11064.444444444445</v>
      </c>
      <c r="O51" s="25">
        <f t="shared" si="20"/>
        <v>14298.666666666666</v>
      </c>
      <c r="P51" s="25"/>
      <c r="Q51" s="25">
        <f t="shared" si="20"/>
        <v>17022.222222222223</v>
      </c>
      <c r="R51" s="25">
        <f t="shared" si="20"/>
        <v>20426.666666666668</v>
      </c>
      <c r="S51" s="25"/>
      <c r="T51" s="25">
        <f t="shared" si="20"/>
        <v>51066.666666666664</v>
      </c>
      <c r="U51" s="25">
        <f t="shared" si="20"/>
        <v>3064</v>
      </c>
      <c r="V51" s="25"/>
      <c r="W51" s="25">
        <f t="shared" si="20"/>
        <v>22980</v>
      </c>
      <c r="X51" s="25"/>
      <c r="Y51" s="25">
        <f t="shared" si="20"/>
        <v>23676.363636363636</v>
      </c>
      <c r="Z51" s="25">
        <f t="shared" si="20"/>
        <v>14141.538461538461</v>
      </c>
      <c r="AA51" s="25">
        <f t="shared" si="20"/>
        <v>7660</v>
      </c>
      <c r="AB51" s="25">
        <f t="shared" si="20"/>
        <v>7660</v>
      </c>
      <c r="AC51" s="25"/>
      <c r="AD51" s="25"/>
      <c r="AE51" s="25">
        <f t="shared" si="20"/>
        <v>11784.615384615385</v>
      </c>
      <c r="AF51" s="25">
        <f t="shared" si="20"/>
        <v>11784.615384615385</v>
      </c>
      <c r="AG51" s="25"/>
      <c r="AH51" s="25"/>
      <c r="AI51" s="25">
        <f t="shared" si="20"/>
        <v>41246.153846153844</v>
      </c>
      <c r="AJ51" s="25"/>
      <c r="AK51" s="25">
        <f t="shared" si="20"/>
        <v>51066.666666666664</v>
      </c>
      <c r="AL51" s="25">
        <f t="shared" si="20"/>
        <v>34044.444444444445</v>
      </c>
      <c r="AM51" s="25"/>
      <c r="AN51" s="25">
        <f t="shared" si="20"/>
        <v>10213.333333333334</v>
      </c>
      <c r="AO51" s="25"/>
      <c r="AP51" s="25"/>
      <c r="AQ51" s="25">
        <f t="shared" si="20"/>
        <v>33704</v>
      </c>
      <c r="AR51" s="25">
        <f t="shared" si="20"/>
        <v>17873.333333333332</v>
      </c>
      <c r="AS51" s="25">
        <f t="shared" si="20"/>
        <v>12766.666666666666</v>
      </c>
      <c r="AT51" s="25">
        <f t="shared" si="20"/>
        <v>14873.786407766991</v>
      </c>
      <c r="AU51" s="25">
        <f t="shared" si="20"/>
        <v>12766.666666666666</v>
      </c>
      <c r="AV51" s="25"/>
      <c r="AW51" s="25">
        <f t="shared" si="20"/>
        <v>15320</v>
      </c>
      <c r="AX51" s="25">
        <f t="shared" si="20"/>
        <v>16498.461538461539</v>
      </c>
      <c r="AY51" s="25">
        <f t="shared" si="20"/>
        <v>13927.272727272728</v>
      </c>
      <c r="AZ51" s="25">
        <f t="shared" si="20"/>
        <v>16733.009708737864</v>
      </c>
    </row>
    <row r="52" spans="1:52" ht="26.4" x14ac:dyDescent="0.25">
      <c r="A52" s="24" t="s">
        <v>243</v>
      </c>
      <c r="B52" s="47">
        <f>AVERAGE(B51:AZ51)</f>
        <v>19404.604545465965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21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21"/>
      <c r="AE52" s="10"/>
      <c r="AF52" s="10"/>
      <c r="AG52" s="21"/>
      <c r="AH52" s="10"/>
      <c r="AI52" s="10"/>
      <c r="AJ52" s="10"/>
      <c r="AK52" s="10"/>
      <c r="AL52" s="21"/>
      <c r="AM52" s="10"/>
      <c r="AN52" s="10"/>
      <c r="AO52" s="21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</row>
    <row r="53" spans="1:52" x14ac:dyDescent="0.25">
      <c r="A53" s="1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21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21"/>
      <c r="AE53" s="10"/>
      <c r="AF53" s="10"/>
      <c r="AG53" s="21"/>
      <c r="AH53" s="10"/>
      <c r="AI53" s="10"/>
      <c r="AJ53" s="10"/>
      <c r="AK53" s="10"/>
      <c r="AL53" s="21"/>
      <c r="AM53" s="10"/>
      <c r="AN53" s="10"/>
      <c r="AO53" s="21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</row>
    <row r="54" spans="1:52" x14ac:dyDescent="0.25">
      <c r="A54" s="14" t="s">
        <v>181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21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21"/>
      <c r="AE54" s="10"/>
      <c r="AF54" s="10"/>
      <c r="AG54" s="21"/>
      <c r="AH54" s="10"/>
      <c r="AI54" s="10"/>
      <c r="AJ54" s="10"/>
      <c r="AK54" s="10"/>
      <c r="AL54" s="21"/>
      <c r="AM54" s="10"/>
      <c r="AN54" s="10"/>
      <c r="AO54" s="21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</row>
    <row r="55" spans="1:52" x14ac:dyDescent="0.25">
      <c r="A55" s="15" t="s">
        <v>177</v>
      </c>
      <c r="B55" s="16">
        <v>10000</v>
      </c>
      <c r="C55" s="16">
        <v>500</v>
      </c>
      <c r="D55" s="16">
        <v>0</v>
      </c>
      <c r="E55" s="16">
        <v>1000</v>
      </c>
      <c r="F55" s="16">
        <v>5000</v>
      </c>
      <c r="G55" s="16">
        <v>5000</v>
      </c>
      <c r="H55" s="16">
        <v>30000</v>
      </c>
      <c r="I55" s="16">
        <v>2000</v>
      </c>
      <c r="J55" s="16">
        <v>5000</v>
      </c>
      <c r="K55" s="16">
        <v>3000</v>
      </c>
      <c r="L55" s="16">
        <v>40000</v>
      </c>
      <c r="M55" s="16">
        <v>0</v>
      </c>
      <c r="N55" s="16">
        <v>2000</v>
      </c>
      <c r="O55" s="16">
        <v>5000</v>
      </c>
      <c r="P55" s="16">
        <v>15000</v>
      </c>
      <c r="Q55" s="16">
        <v>15000</v>
      </c>
      <c r="R55" s="16" t="s">
        <v>120</v>
      </c>
      <c r="S55" s="27">
        <v>100000</v>
      </c>
      <c r="T55" s="16">
        <v>50000</v>
      </c>
      <c r="U55" s="16">
        <v>1000</v>
      </c>
      <c r="V55" s="16">
        <v>30000</v>
      </c>
      <c r="W55" s="16">
        <v>10000</v>
      </c>
      <c r="X55" s="16">
        <v>30000</v>
      </c>
      <c r="Y55" s="16">
        <v>5000</v>
      </c>
      <c r="Z55" s="16">
        <v>6000</v>
      </c>
      <c r="AA55" s="16">
        <v>9000</v>
      </c>
      <c r="AB55" s="16">
        <v>12500</v>
      </c>
      <c r="AC55" s="16">
        <v>0</v>
      </c>
      <c r="AD55" s="27">
        <v>10000</v>
      </c>
      <c r="AE55" s="16">
        <v>10000</v>
      </c>
      <c r="AF55" s="16">
        <v>5000</v>
      </c>
      <c r="AG55" s="27" t="s">
        <v>143</v>
      </c>
      <c r="AH55" s="16" t="s">
        <v>85</v>
      </c>
      <c r="AI55" s="16">
        <v>10000</v>
      </c>
      <c r="AJ55" s="16">
        <v>100000</v>
      </c>
      <c r="AK55" s="16">
        <v>50000</v>
      </c>
      <c r="AL55" s="27">
        <v>100000</v>
      </c>
      <c r="AM55" s="16">
        <v>7000</v>
      </c>
      <c r="AN55" s="16">
        <v>5000</v>
      </c>
      <c r="AO55" s="27">
        <v>100000</v>
      </c>
      <c r="AP55" s="16">
        <v>0</v>
      </c>
      <c r="AQ55" s="16" t="s">
        <v>165</v>
      </c>
      <c r="AR55" s="16" t="s">
        <v>115</v>
      </c>
      <c r="AS55" s="16">
        <v>6500</v>
      </c>
      <c r="AT55" s="16">
        <v>4500</v>
      </c>
      <c r="AU55" s="16" t="s">
        <v>123</v>
      </c>
      <c r="AV55" s="16">
        <v>5000</v>
      </c>
      <c r="AW55" s="16">
        <v>12000</v>
      </c>
      <c r="AX55" s="16">
        <v>6000</v>
      </c>
      <c r="AY55" s="16">
        <v>10000</v>
      </c>
      <c r="AZ55" s="17">
        <v>5000</v>
      </c>
    </row>
    <row r="56" spans="1:52" x14ac:dyDescent="0.25">
      <c r="A56" s="18" t="s">
        <v>178</v>
      </c>
      <c r="B56" s="13">
        <v>0</v>
      </c>
      <c r="C56" s="13">
        <v>0</v>
      </c>
      <c r="D56" s="13">
        <v>0</v>
      </c>
      <c r="E56" s="13">
        <v>1000</v>
      </c>
      <c r="F56" s="13">
        <v>0</v>
      </c>
      <c r="G56" s="13">
        <v>2000</v>
      </c>
      <c r="H56" s="13">
        <v>4000</v>
      </c>
      <c r="I56" s="13">
        <v>3000</v>
      </c>
      <c r="J56" s="13">
        <v>1000</v>
      </c>
      <c r="K56" s="13">
        <v>500</v>
      </c>
      <c r="L56" s="13">
        <v>0</v>
      </c>
      <c r="M56" s="13">
        <v>5000</v>
      </c>
      <c r="N56" s="13">
        <v>0</v>
      </c>
      <c r="O56" s="13">
        <v>2500</v>
      </c>
      <c r="P56" s="13">
        <v>5000</v>
      </c>
      <c r="Q56" s="13">
        <v>3000</v>
      </c>
      <c r="R56" s="13">
        <v>500</v>
      </c>
      <c r="S56" s="28">
        <v>5000</v>
      </c>
      <c r="T56" s="13">
        <v>0</v>
      </c>
      <c r="U56" s="13">
        <v>1000</v>
      </c>
      <c r="V56" s="13">
        <v>0</v>
      </c>
      <c r="W56" s="13">
        <v>7000</v>
      </c>
      <c r="X56" s="13">
        <v>0</v>
      </c>
      <c r="Y56" s="13">
        <v>500</v>
      </c>
      <c r="Z56" s="13">
        <v>6000</v>
      </c>
      <c r="AA56" s="13">
        <v>4000</v>
      </c>
      <c r="AB56" s="13">
        <v>0</v>
      </c>
      <c r="AC56" s="13">
        <v>0</v>
      </c>
      <c r="AD56" s="28">
        <v>0</v>
      </c>
      <c r="AE56" s="13">
        <v>0</v>
      </c>
      <c r="AF56" s="13">
        <v>0</v>
      </c>
      <c r="AG56" s="28" t="s">
        <v>148</v>
      </c>
      <c r="AH56" s="13" t="s">
        <v>85</v>
      </c>
      <c r="AI56" s="13">
        <v>0</v>
      </c>
      <c r="AJ56" s="13">
        <v>0</v>
      </c>
      <c r="AK56" s="13">
        <v>0</v>
      </c>
      <c r="AL56" s="28" t="s">
        <v>158</v>
      </c>
      <c r="AM56" s="13">
        <v>3000</v>
      </c>
      <c r="AN56" s="13">
        <v>5000</v>
      </c>
      <c r="AO56" s="28">
        <v>0</v>
      </c>
      <c r="AP56" s="13">
        <v>5000</v>
      </c>
      <c r="AQ56" s="13">
        <v>25000</v>
      </c>
      <c r="AR56" s="13" t="s">
        <v>122</v>
      </c>
      <c r="AS56" s="13">
        <v>2000</v>
      </c>
      <c r="AT56" s="13">
        <v>500</v>
      </c>
      <c r="AU56" s="13" t="s">
        <v>116</v>
      </c>
      <c r="AV56" s="13">
        <v>3000</v>
      </c>
      <c r="AW56" s="13">
        <v>0</v>
      </c>
      <c r="AX56" s="13">
        <v>1000</v>
      </c>
      <c r="AY56" s="13">
        <v>0</v>
      </c>
      <c r="AZ56" s="19">
        <v>0</v>
      </c>
    </row>
    <row r="57" spans="1:52" x14ac:dyDescent="0.25">
      <c r="A57" s="22" t="s">
        <v>192</v>
      </c>
      <c r="B57" s="25">
        <f>B55+B56</f>
        <v>10000</v>
      </c>
      <c r="C57" s="25">
        <f t="shared" ref="C57:AZ57" si="21">C55+C56</f>
        <v>500</v>
      </c>
      <c r="D57" s="25" t="s">
        <v>194</v>
      </c>
      <c r="E57" s="25">
        <f t="shared" si="21"/>
        <v>2000</v>
      </c>
      <c r="F57" s="25">
        <f t="shared" si="21"/>
        <v>5000</v>
      </c>
      <c r="G57" s="25">
        <f t="shared" si="21"/>
        <v>7000</v>
      </c>
      <c r="H57" s="25">
        <f t="shared" si="21"/>
        <v>34000</v>
      </c>
      <c r="I57" s="25">
        <f t="shared" si="21"/>
        <v>5000</v>
      </c>
      <c r="J57" s="25">
        <f t="shared" si="21"/>
        <v>6000</v>
      </c>
      <c r="K57" s="25">
        <f t="shared" si="21"/>
        <v>3500</v>
      </c>
      <c r="L57" s="25">
        <f t="shared" si="21"/>
        <v>40000</v>
      </c>
      <c r="M57" s="25" t="s">
        <v>194</v>
      </c>
      <c r="N57" s="25">
        <f t="shared" si="21"/>
        <v>2000</v>
      </c>
      <c r="O57" s="25">
        <f t="shared" si="21"/>
        <v>7500</v>
      </c>
      <c r="P57" s="25">
        <f t="shared" si="21"/>
        <v>20000</v>
      </c>
      <c r="Q57" s="25">
        <f t="shared" si="21"/>
        <v>18000</v>
      </c>
      <c r="R57" s="25">
        <f t="shared" si="21"/>
        <v>7500</v>
      </c>
      <c r="S57" s="25">
        <f t="shared" si="21"/>
        <v>105000</v>
      </c>
      <c r="T57" s="25">
        <f t="shared" si="21"/>
        <v>50000</v>
      </c>
      <c r="U57" s="25">
        <f t="shared" si="21"/>
        <v>2000</v>
      </c>
      <c r="V57" s="25">
        <f t="shared" si="21"/>
        <v>30000</v>
      </c>
      <c r="W57" s="25">
        <f t="shared" si="21"/>
        <v>17000</v>
      </c>
      <c r="X57" s="25">
        <f t="shared" si="21"/>
        <v>30000</v>
      </c>
      <c r="Y57" s="25">
        <f t="shared" si="21"/>
        <v>5500</v>
      </c>
      <c r="Z57" s="25">
        <f t="shared" si="21"/>
        <v>12000</v>
      </c>
      <c r="AA57" s="25">
        <f t="shared" si="21"/>
        <v>13000</v>
      </c>
      <c r="AB57" s="25">
        <f t="shared" si="21"/>
        <v>12500</v>
      </c>
      <c r="AC57" s="25" t="s">
        <v>194</v>
      </c>
      <c r="AD57" s="25">
        <f t="shared" si="21"/>
        <v>10000</v>
      </c>
      <c r="AE57" s="25">
        <f t="shared" si="21"/>
        <v>10000</v>
      </c>
      <c r="AF57" s="25">
        <f t="shared" si="21"/>
        <v>5000</v>
      </c>
      <c r="AG57" s="25" t="s">
        <v>194</v>
      </c>
      <c r="AH57" s="25" t="s">
        <v>194</v>
      </c>
      <c r="AI57" s="25">
        <f t="shared" si="21"/>
        <v>10000</v>
      </c>
      <c r="AJ57" s="25">
        <f t="shared" si="21"/>
        <v>100000</v>
      </c>
      <c r="AK57" s="25">
        <f t="shared" si="21"/>
        <v>50000</v>
      </c>
      <c r="AL57" s="25">
        <f t="shared" si="21"/>
        <v>100000</v>
      </c>
      <c r="AM57" s="25">
        <f t="shared" si="21"/>
        <v>10000</v>
      </c>
      <c r="AN57" s="25">
        <f t="shared" si="21"/>
        <v>10000</v>
      </c>
      <c r="AO57" s="25">
        <f t="shared" si="21"/>
        <v>100000</v>
      </c>
      <c r="AP57" s="25">
        <f t="shared" si="21"/>
        <v>5000</v>
      </c>
      <c r="AQ57" s="25" t="s">
        <v>194</v>
      </c>
      <c r="AR57" s="25">
        <f t="shared" si="21"/>
        <v>7000</v>
      </c>
      <c r="AS57" s="25">
        <f t="shared" si="21"/>
        <v>8500</v>
      </c>
      <c r="AT57" s="25">
        <f t="shared" si="21"/>
        <v>5000</v>
      </c>
      <c r="AU57" s="25">
        <f t="shared" si="21"/>
        <v>9000</v>
      </c>
      <c r="AV57" s="25">
        <f t="shared" si="21"/>
        <v>8000</v>
      </c>
      <c r="AW57" s="25">
        <f t="shared" si="21"/>
        <v>12000</v>
      </c>
      <c r="AX57" s="25">
        <f t="shared" si="21"/>
        <v>7000</v>
      </c>
      <c r="AY57" s="25">
        <f t="shared" si="21"/>
        <v>10000</v>
      </c>
      <c r="AZ57" s="25">
        <f t="shared" si="21"/>
        <v>5000</v>
      </c>
    </row>
    <row r="58" spans="1:52" ht="26.4" x14ac:dyDescent="0.25">
      <c r="A58" s="22" t="s">
        <v>193</v>
      </c>
      <c r="B58" s="25">
        <f>(B57*$C$116)/B$114</f>
        <v>13927.272727272728</v>
      </c>
      <c r="C58" s="25">
        <f>(C57*$C$116)/C$114</f>
        <v>929.61165048543694</v>
      </c>
      <c r="D58" s="25"/>
      <c r="E58" s="25">
        <f t="shared" ref="E58:L58" si="22">(E57*$C$116)/E$114</f>
        <v>2785.4545454545455</v>
      </c>
      <c r="F58" s="25">
        <f t="shared" si="22"/>
        <v>5892.3076923076924</v>
      </c>
      <c r="G58" s="25">
        <f t="shared" si="22"/>
        <v>13014.563106796117</v>
      </c>
      <c r="H58" s="25">
        <f t="shared" si="22"/>
        <v>63213.592233009709</v>
      </c>
      <c r="I58" s="25">
        <f t="shared" si="22"/>
        <v>6963.636363636364</v>
      </c>
      <c r="J58" s="25">
        <f t="shared" si="22"/>
        <v>7070.7692307692305</v>
      </c>
      <c r="K58" s="25">
        <f t="shared" si="22"/>
        <v>3574.6666666666665</v>
      </c>
      <c r="L58" s="25">
        <f t="shared" si="22"/>
        <v>40853.333333333336</v>
      </c>
      <c r="M58" s="25"/>
      <c r="N58" s="25">
        <f>(N57*$C$116)/N$114</f>
        <v>1702.2222222222222</v>
      </c>
      <c r="O58" s="25">
        <f>(O57*$C$116)/O$114</f>
        <v>7660</v>
      </c>
      <c r="P58" s="25">
        <f>(P57*$C$116)/P$114</f>
        <v>17022.222222222223</v>
      </c>
      <c r="Q58" s="25">
        <f>(Q57*$C$116)/Q$114</f>
        <v>15320</v>
      </c>
      <c r="R58" s="25">
        <f>(R57*$C$116)/R$114</f>
        <v>7660</v>
      </c>
      <c r="S58" s="41"/>
      <c r="T58" s="25">
        <f t="shared" ref="T58:AB58" si="23">(T57*$C$116)/T$114</f>
        <v>51066.666666666664</v>
      </c>
      <c r="U58" s="25">
        <f t="shared" si="23"/>
        <v>2042.6666666666667</v>
      </c>
      <c r="V58" s="25">
        <f t="shared" si="23"/>
        <v>41781.818181818184</v>
      </c>
      <c r="W58" s="25">
        <f t="shared" si="23"/>
        <v>14468.888888888889</v>
      </c>
      <c r="X58" s="25">
        <f t="shared" si="23"/>
        <v>25533.333333333332</v>
      </c>
      <c r="Y58" s="25">
        <f t="shared" si="23"/>
        <v>7660</v>
      </c>
      <c r="Z58" s="25">
        <f t="shared" si="23"/>
        <v>14141.538461538461</v>
      </c>
      <c r="AA58" s="25">
        <f t="shared" si="23"/>
        <v>4979</v>
      </c>
      <c r="AB58" s="25">
        <f t="shared" si="23"/>
        <v>7660</v>
      </c>
      <c r="AC58" s="25"/>
      <c r="AD58" s="29">
        <f>(AD57*$C$116)/AD$114</f>
        <v>13927.272727272728</v>
      </c>
      <c r="AE58" s="25">
        <f>(AE57*$C$116)/AE$114</f>
        <v>11784.615384615385</v>
      </c>
      <c r="AF58" s="25">
        <f>(AF57*$C$116)/AF$114</f>
        <v>5892.3076923076924</v>
      </c>
      <c r="AG58" s="29"/>
      <c r="AH58" s="25"/>
      <c r="AI58" s="25">
        <f>(AI57*$C$116)/AI$114</f>
        <v>11784.615384615385</v>
      </c>
      <c r="AJ58" s="25">
        <f>(AJ57*$C$116)/AJ$114</f>
        <v>38300</v>
      </c>
      <c r="AK58" s="25">
        <f>(AK57*$C$116)/AK$114</f>
        <v>51066.666666666664</v>
      </c>
      <c r="AL58" s="41"/>
      <c r="AM58" s="25">
        <f>(AM57*$C$116)/AM$114</f>
        <v>13927.272727272728</v>
      </c>
      <c r="AN58" s="25">
        <f>(AN57*$C$116)/AN$114</f>
        <v>10213.333333333334</v>
      </c>
      <c r="AO58" s="25">
        <f>(AO57*$C$116)/AO$114</f>
        <v>61280</v>
      </c>
      <c r="AP58" s="25">
        <f>(AP57*$C$116)/AP$114</f>
        <v>1915</v>
      </c>
      <c r="AQ58" s="25"/>
      <c r="AR58" s="25">
        <f t="shared" ref="AR58:AZ58" si="24">(AR57*$C$116)/AR$114</f>
        <v>7149.333333333333</v>
      </c>
      <c r="AS58" s="25">
        <f t="shared" si="24"/>
        <v>8681.3333333333339</v>
      </c>
      <c r="AT58" s="25">
        <f t="shared" si="24"/>
        <v>9296.116504854368</v>
      </c>
      <c r="AU58" s="25">
        <f t="shared" si="24"/>
        <v>7660</v>
      </c>
      <c r="AV58" s="25">
        <f t="shared" si="24"/>
        <v>9427.6923076923085</v>
      </c>
      <c r="AW58" s="25">
        <f t="shared" si="24"/>
        <v>12256</v>
      </c>
      <c r="AX58" s="25">
        <f t="shared" si="24"/>
        <v>8249.2307692307695</v>
      </c>
      <c r="AY58" s="25">
        <f t="shared" si="24"/>
        <v>13927.272727272728</v>
      </c>
      <c r="AZ58" s="25">
        <f t="shared" si="24"/>
        <v>9296.116504854368</v>
      </c>
    </row>
    <row r="59" spans="1:52" ht="26.4" x14ac:dyDescent="0.25">
      <c r="A59" s="22" t="s">
        <v>199</v>
      </c>
      <c r="B59" s="23">
        <f>AVERAGE(B58:AZ58)</f>
        <v>15882.738223017292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21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21"/>
      <c r="AE59" s="10"/>
      <c r="AF59" s="10"/>
      <c r="AG59" s="21"/>
      <c r="AH59" s="10"/>
      <c r="AI59" s="10"/>
      <c r="AJ59" s="10"/>
      <c r="AK59" s="10"/>
      <c r="AL59" s="21"/>
      <c r="AM59" s="10"/>
      <c r="AN59" s="10"/>
      <c r="AO59" s="21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</row>
    <row r="60" spans="1:52" x14ac:dyDescent="0.25">
      <c r="A60" s="24"/>
      <c r="B60" s="2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21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21"/>
      <c r="AE60" s="10"/>
      <c r="AF60" s="10"/>
      <c r="AG60" s="21"/>
      <c r="AH60" s="10"/>
      <c r="AI60" s="10"/>
      <c r="AJ60" s="10"/>
      <c r="AK60" s="10"/>
      <c r="AL60" s="21"/>
      <c r="AM60" s="10"/>
      <c r="AN60" s="10"/>
      <c r="AO60" s="21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</row>
    <row r="61" spans="1:52" x14ac:dyDescent="0.25">
      <c r="A61" s="42" t="s">
        <v>240</v>
      </c>
      <c r="B61" s="16">
        <f>_xlfn.STDEV.S(B58:AZ58)</f>
        <v>16212.078391355044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27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27"/>
      <c r="AE61" s="16"/>
      <c r="AF61" s="16"/>
      <c r="AG61" s="27"/>
      <c r="AH61" s="16"/>
      <c r="AI61" s="16"/>
      <c r="AJ61" s="16"/>
      <c r="AK61" s="16"/>
      <c r="AL61" s="27"/>
      <c r="AM61" s="16"/>
      <c r="AN61" s="16"/>
      <c r="AO61" s="27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7"/>
    </row>
    <row r="62" spans="1:52" x14ac:dyDescent="0.25">
      <c r="A62" s="44" t="s">
        <v>241</v>
      </c>
      <c r="B62" s="45">
        <f>(B58-$B59)/$B61</f>
        <v>-0.12061781645389152</v>
      </c>
      <c r="C62" s="45">
        <f t="shared" ref="C62:AZ62" si="25">(C58-$B59)/$B61</f>
        <v>-0.92234482288868558</v>
      </c>
      <c r="D62" s="45">
        <f t="shared" si="25"/>
        <v>-0.97968550605372284</v>
      </c>
      <c r="E62" s="45">
        <f t="shared" si="25"/>
        <v>-0.80787196813375661</v>
      </c>
      <c r="F62" s="45">
        <f t="shared" si="25"/>
        <v>-0.61623379122302502</v>
      </c>
      <c r="G62" s="45">
        <f t="shared" si="25"/>
        <v>-0.17691594174320088</v>
      </c>
      <c r="H62" s="45">
        <f t="shared" si="25"/>
        <v>2.9194809491688121</v>
      </c>
      <c r="I62" s="45">
        <f t="shared" si="25"/>
        <v>-0.55015166125380721</v>
      </c>
      <c r="J62" s="45">
        <f t="shared" si="25"/>
        <v>-0.5435434482568855</v>
      </c>
      <c r="K62" s="45">
        <f t="shared" si="25"/>
        <v>-0.75919146572309959</v>
      </c>
      <c r="L62" s="45">
        <f t="shared" si="25"/>
        <v>1.5402463834391158</v>
      </c>
      <c r="M62" s="45">
        <f t="shared" si="25"/>
        <v>-0.97968550605372284</v>
      </c>
      <c r="N62" s="45">
        <f t="shared" si="25"/>
        <v>-0.87468834399152129</v>
      </c>
      <c r="O62" s="45">
        <f t="shared" si="25"/>
        <v>-0.50719827677381568</v>
      </c>
      <c r="P62" s="45">
        <f t="shared" si="25"/>
        <v>7.0286114568293187E-2</v>
      </c>
      <c r="Q62" s="45">
        <f t="shared" si="25"/>
        <v>-3.4711047493908437E-2</v>
      </c>
      <c r="R62" s="45">
        <f t="shared" si="25"/>
        <v>-0.50719827677381568</v>
      </c>
      <c r="S62" s="45">
        <f t="shared" si="25"/>
        <v>-0.97968550605372284</v>
      </c>
      <c r="T62" s="45">
        <f t="shared" si="25"/>
        <v>2.1702293558123253</v>
      </c>
      <c r="U62" s="45">
        <f t="shared" si="25"/>
        <v>-0.853688911579081</v>
      </c>
      <c r="V62" s="45">
        <f t="shared" si="25"/>
        <v>1.5975175627457712</v>
      </c>
      <c r="W62" s="45">
        <f t="shared" si="25"/>
        <v>-8.7209628525009256E-2</v>
      </c>
      <c r="X62" s="45">
        <f t="shared" si="25"/>
        <v>0.59527192487930114</v>
      </c>
      <c r="Y62" s="45">
        <f t="shared" si="25"/>
        <v>-0.50719827677381568</v>
      </c>
      <c r="Z62" s="45">
        <f t="shared" si="25"/>
        <v>-0.10740139046004804</v>
      </c>
      <c r="AA62" s="45">
        <f t="shared" si="25"/>
        <v>-0.67256880702178312</v>
      </c>
      <c r="AB62" s="45">
        <f t="shared" si="25"/>
        <v>-0.50719827677381568</v>
      </c>
      <c r="AC62" s="45">
        <f t="shared" si="25"/>
        <v>-0.97968550605372284</v>
      </c>
      <c r="AD62" s="45">
        <f t="shared" si="25"/>
        <v>-0.12061781645389152</v>
      </c>
      <c r="AE62" s="45">
        <f t="shared" si="25"/>
        <v>-0.25278207639232714</v>
      </c>
      <c r="AF62" s="45">
        <f t="shared" si="25"/>
        <v>-0.61623379122302502</v>
      </c>
      <c r="AG62" s="45">
        <f t="shared" si="25"/>
        <v>-0.97968550605372284</v>
      </c>
      <c r="AH62" s="45">
        <f t="shared" si="25"/>
        <v>-0.97968550605372284</v>
      </c>
      <c r="AI62" s="45">
        <f t="shared" si="25"/>
        <v>-0.25278207639232714</v>
      </c>
      <c r="AJ62" s="45">
        <f t="shared" si="25"/>
        <v>1.3827506403458132</v>
      </c>
      <c r="AK62" s="45">
        <f t="shared" si="25"/>
        <v>2.1702293558123253</v>
      </c>
      <c r="AL62" s="45">
        <f t="shared" si="25"/>
        <v>-0.97968550605372284</v>
      </c>
      <c r="AM62" s="45">
        <f t="shared" si="25"/>
        <v>-0.12061781645389152</v>
      </c>
      <c r="AN62" s="45">
        <f t="shared" si="25"/>
        <v>-0.34970253368051318</v>
      </c>
      <c r="AO62" s="45">
        <f t="shared" si="25"/>
        <v>2.8002123281855344</v>
      </c>
      <c r="AP62" s="45">
        <f t="shared" si="25"/>
        <v>-0.86156369873374605</v>
      </c>
      <c r="AQ62" s="45">
        <f t="shared" si="25"/>
        <v>-0.97968550605372284</v>
      </c>
      <c r="AR62" s="45">
        <f t="shared" si="25"/>
        <v>-0.53869742539247623</v>
      </c>
      <c r="AS62" s="45">
        <f t="shared" si="25"/>
        <v>-0.44419997953649465</v>
      </c>
      <c r="AT62" s="45">
        <f t="shared" si="25"/>
        <v>-0.40627867440335008</v>
      </c>
      <c r="AU62" s="45">
        <f t="shared" si="25"/>
        <v>-0.50719827677381568</v>
      </c>
      <c r="AV62" s="45">
        <f t="shared" si="25"/>
        <v>-0.39816276232460623</v>
      </c>
      <c r="AW62" s="45">
        <f t="shared" si="25"/>
        <v>-0.22370593920587131</v>
      </c>
      <c r="AX62" s="45">
        <f t="shared" si="25"/>
        <v>-0.47085310529074587</v>
      </c>
      <c r="AY62" s="45">
        <f t="shared" si="25"/>
        <v>-0.12061781645389152</v>
      </c>
      <c r="AZ62" s="46">
        <f t="shared" si="25"/>
        <v>-0.40627867440335008</v>
      </c>
    </row>
    <row r="63" spans="1:52" x14ac:dyDescent="0.25">
      <c r="A63" s="24"/>
      <c r="B63" s="2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21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21"/>
      <c r="AE63" s="10"/>
      <c r="AF63" s="10"/>
      <c r="AG63" s="21"/>
      <c r="AH63" s="10"/>
      <c r="AI63" s="10"/>
      <c r="AJ63" s="10"/>
      <c r="AK63" s="10"/>
      <c r="AL63" s="21"/>
      <c r="AM63" s="10"/>
      <c r="AN63" s="10"/>
      <c r="AO63" s="21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</row>
    <row r="64" spans="1:52" ht="26.4" x14ac:dyDescent="0.25">
      <c r="A64" s="22" t="s">
        <v>193</v>
      </c>
      <c r="B64" s="25">
        <f>B58</f>
        <v>13927.272727272728</v>
      </c>
      <c r="C64" s="25">
        <f t="shared" ref="C64:AZ64" si="26">C58</f>
        <v>929.61165048543694</v>
      </c>
      <c r="D64" s="25"/>
      <c r="E64" s="25">
        <f t="shared" si="26"/>
        <v>2785.4545454545455</v>
      </c>
      <c r="F64" s="25">
        <f t="shared" si="26"/>
        <v>5892.3076923076924</v>
      </c>
      <c r="G64" s="25">
        <f t="shared" si="26"/>
        <v>13014.563106796117</v>
      </c>
      <c r="H64" s="25">
        <f t="shared" si="26"/>
        <v>63213.592233009709</v>
      </c>
      <c r="I64" s="25">
        <f t="shared" si="26"/>
        <v>6963.636363636364</v>
      </c>
      <c r="J64" s="25">
        <f t="shared" si="26"/>
        <v>7070.7692307692305</v>
      </c>
      <c r="K64" s="25">
        <f t="shared" si="26"/>
        <v>3574.6666666666665</v>
      </c>
      <c r="L64" s="25">
        <f t="shared" si="26"/>
        <v>40853.333333333336</v>
      </c>
      <c r="M64" s="25"/>
      <c r="N64" s="25">
        <f t="shared" si="26"/>
        <v>1702.2222222222222</v>
      </c>
      <c r="O64" s="25">
        <f t="shared" si="26"/>
        <v>7660</v>
      </c>
      <c r="P64" s="25">
        <f t="shared" si="26"/>
        <v>17022.222222222223</v>
      </c>
      <c r="Q64" s="25">
        <f t="shared" si="26"/>
        <v>15320</v>
      </c>
      <c r="R64" s="25">
        <f t="shared" si="26"/>
        <v>7660</v>
      </c>
      <c r="S64" s="25"/>
      <c r="T64" s="25">
        <f t="shared" si="26"/>
        <v>51066.666666666664</v>
      </c>
      <c r="U64" s="25">
        <f t="shared" si="26"/>
        <v>2042.6666666666667</v>
      </c>
      <c r="V64" s="25">
        <f t="shared" si="26"/>
        <v>41781.818181818184</v>
      </c>
      <c r="W64" s="25">
        <f t="shared" si="26"/>
        <v>14468.888888888889</v>
      </c>
      <c r="X64" s="25">
        <f t="shared" si="26"/>
        <v>25533.333333333332</v>
      </c>
      <c r="Y64" s="25">
        <f t="shared" si="26"/>
        <v>7660</v>
      </c>
      <c r="Z64" s="25">
        <f t="shared" si="26"/>
        <v>14141.538461538461</v>
      </c>
      <c r="AA64" s="25">
        <f t="shared" si="26"/>
        <v>4979</v>
      </c>
      <c r="AB64" s="25">
        <f t="shared" si="26"/>
        <v>7660</v>
      </c>
      <c r="AC64" s="25"/>
      <c r="AD64" s="25">
        <f t="shared" si="26"/>
        <v>13927.272727272728</v>
      </c>
      <c r="AE64" s="25">
        <f t="shared" si="26"/>
        <v>11784.615384615385</v>
      </c>
      <c r="AF64" s="25">
        <f t="shared" si="26"/>
        <v>5892.3076923076924</v>
      </c>
      <c r="AG64" s="25"/>
      <c r="AH64" s="25"/>
      <c r="AI64" s="25">
        <f t="shared" si="26"/>
        <v>11784.615384615385</v>
      </c>
      <c r="AJ64" s="25">
        <f t="shared" si="26"/>
        <v>38300</v>
      </c>
      <c r="AK64" s="25">
        <f t="shared" si="26"/>
        <v>51066.666666666664</v>
      </c>
      <c r="AL64" s="25"/>
      <c r="AM64" s="25">
        <f t="shared" si="26"/>
        <v>13927.272727272728</v>
      </c>
      <c r="AN64" s="25">
        <f t="shared" si="26"/>
        <v>10213.333333333334</v>
      </c>
      <c r="AO64" s="25">
        <f t="shared" si="26"/>
        <v>61280</v>
      </c>
      <c r="AP64" s="25">
        <f t="shared" si="26"/>
        <v>1915</v>
      </c>
      <c r="AQ64" s="25"/>
      <c r="AR64" s="25">
        <f t="shared" si="26"/>
        <v>7149.333333333333</v>
      </c>
      <c r="AS64" s="25">
        <f t="shared" si="26"/>
        <v>8681.3333333333339</v>
      </c>
      <c r="AT64" s="25">
        <f t="shared" si="26"/>
        <v>9296.116504854368</v>
      </c>
      <c r="AU64" s="25">
        <f t="shared" si="26"/>
        <v>7660</v>
      </c>
      <c r="AV64" s="25">
        <f t="shared" si="26"/>
        <v>9427.6923076923085</v>
      </c>
      <c r="AW64" s="25">
        <f t="shared" si="26"/>
        <v>12256</v>
      </c>
      <c r="AX64" s="25">
        <f t="shared" si="26"/>
        <v>8249.2307692307695</v>
      </c>
      <c r="AY64" s="25">
        <f t="shared" si="26"/>
        <v>13927.272727272728</v>
      </c>
      <c r="AZ64" s="25">
        <f t="shared" si="26"/>
        <v>9296.116504854368</v>
      </c>
    </row>
    <row r="65" spans="1:52" ht="26.4" x14ac:dyDescent="0.25">
      <c r="A65" s="24" t="s">
        <v>244</v>
      </c>
      <c r="B65" s="47">
        <f>AVERAGE(B64:AZ64)</f>
        <v>15882.738223017292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21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21"/>
      <c r="AE65" s="10"/>
      <c r="AF65" s="10"/>
      <c r="AG65" s="21"/>
      <c r="AH65" s="10"/>
      <c r="AI65" s="10"/>
      <c r="AJ65" s="10"/>
      <c r="AK65" s="10"/>
      <c r="AL65" s="21"/>
      <c r="AM65" s="10"/>
      <c r="AN65" s="10"/>
      <c r="AO65" s="21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</row>
    <row r="66" spans="1:52" x14ac:dyDescent="0.25">
      <c r="A66" s="24"/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21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21"/>
      <c r="AE66" s="10"/>
      <c r="AF66" s="10"/>
      <c r="AG66" s="21"/>
      <c r="AH66" s="10"/>
      <c r="AI66" s="10"/>
      <c r="AJ66" s="10"/>
      <c r="AK66" s="10"/>
      <c r="AL66" s="21"/>
      <c r="AM66" s="10"/>
      <c r="AN66" s="10"/>
      <c r="AO66" s="21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</row>
    <row r="67" spans="1:52" ht="12" customHeight="1" x14ac:dyDescent="0.25">
      <c r="A67" s="14" t="s">
        <v>182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21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21"/>
      <c r="AE67" s="10"/>
      <c r="AF67" s="10"/>
      <c r="AG67" s="21"/>
      <c r="AH67" s="10"/>
      <c r="AI67" s="10"/>
      <c r="AJ67" s="10"/>
      <c r="AK67" s="10"/>
      <c r="AL67" s="21"/>
      <c r="AM67" s="10"/>
      <c r="AN67" s="10"/>
      <c r="AO67" s="21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</row>
    <row r="68" spans="1:52" x14ac:dyDescent="0.25">
      <c r="A68" s="15" t="s">
        <v>177</v>
      </c>
      <c r="B68" s="16">
        <v>20000</v>
      </c>
      <c r="C68" s="16">
        <v>1000</v>
      </c>
      <c r="D68" s="16">
        <v>0</v>
      </c>
      <c r="E68" s="16">
        <v>7000</v>
      </c>
      <c r="F68" s="16">
        <v>5000</v>
      </c>
      <c r="G68" s="16">
        <v>10000</v>
      </c>
      <c r="H68" s="16">
        <v>20000</v>
      </c>
      <c r="I68" s="16">
        <v>5000</v>
      </c>
      <c r="J68" s="16">
        <v>7500</v>
      </c>
      <c r="K68" s="16">
        <v>2500</v>
      </c>
      <c r="L68" s="16" t="s">
        <v>85</v>
      </c>
      <c r="M68" s="16">
        <v>6000</v>
      </c>
      <c r="N68" s="16">
        <v>7500</v>
      </c>
      <c r="O68" s="16">
        <v>9500</v>
      </c>
      <c r="P68" s="16">
        <v>40000</v>
      </c>
      <c r="Q68" s="16">
        <v>13000</v>
      </c>
      <c r="R68" s="16" t="s">
        <v>121</v>
      </c>
      <c r="S68" s="27">
        <v>100000</v>
      </c>
      <c r="T68" s="16">
        <v>10000</v>
      </c>
      <c r="U68" s="16">
        <v>1000</v>
      </c>
      <c r="V68" s="16">
        <v>60000</v>
      </c>
      <c r="W68" s="16">
        <v>15000</v>
      </c>
      <c r="X68" s="16">
        <v>30000</v>
      </c>
      <c r="Y68" s="16">
        <v>10000</v>
      </c>
      <c r="Z68" s="16">
        <v>5000</v>
      </c>
      <c r="AA68" s="16">
        <v>25000</v>
      </c>
      <c r="AB68" s="16">
        <v>10000</v>
      </c>
      <c r="AC68" s="16">
        <v>0</v>
      </c>
      <c r="AD68" s="27" t="s">
        <v>139</v>
      </c>
      <c r="AE68" s="16">
        <v>10000</v>
      </c>
      <c r="AF68" s="16">
        <v>0</v>
      </c>
      <c r="AG68" s="27" t="s">
        <v>143</v>
      </c>
      <c r="AH68" s="16" t="s">
        <v>85</v>
      </c>
      <c r="AI68" s="16">
        <v>10000</v>
      </c>
      <c r="AJ68" s="16">
        <v>100000</v>
      </c>
      <c r="AK68" s="16">
        <v>40000</v>
      </c>
      <c r="AL68" s="27">
        <v>35000</v>
      </c>
      <c r="AM68" s="16">
        <v>9000</v>
      </c>
      <c r="AN68" s="16">
        <v>5000</v>
      </c>
      <c r="AO68" s="27">
        <v>200000</v>
      </c>
      <c r="AP68" s="16">
        <v>0</v>
      </c>
      <c r="AQ68" s="16">
        <v>5000</v>
      </c>
      <c r="AR68" s="16" t="s">
        <v>123</v>
      </c>
      <c r="AS68" s="16">
        <v>8000</v>
      </c>
      <c r="AT68" s="16">
        <v>3000</v>
      </c>
      <c r="AU68" s="16" t="s">
        <v>120</v>
      </c>
      <c r="AV68" s="16">
        <v>7500</v>
      </c>
      <c r="AW68" s="16">
        <v>10000</v>
      </c>
      <c r="AX68" s="16">
        <v>8000</v>
      </c>
      <c r="AY68" s="16">
        <v>10000</v>
      </c>
      <c r="AZ68" s="17">
        <v>10000</v>
      </c>
    </row>
    <row r="69" spans="1:52" x14ac:dyDescent="0.25">
      <c r="A69" s="18" t="s">
        <v>178</v>
      </c>
      <c r="B69" s="13">
        <v>0</v>
      </c>
      <c r="C69" s="13">
        <v>0</v>
      </c>
      <c r="D69" s="13">
        <v>0</v>
      </c>
      <c r="E69" s="13">
        <v>0</v>
      </c>
      <c r="F69" s="13">
        <v>2000</v>
      </c>
      <c r="G69" s="13">
        <v>4000</v>
      </c>
      <c r="H69" s="13">
        <v>9000</v>
      </c>
      <c r="I69" s="13">
        <v>0</v>
      </c>
      <c r="J69" s="13">
        <v>0</v>
      </c>
      <c r="K69" s="13">
        <v>0</v>
      </c>
      <c r="L69" s="13">
        <v>0</v>
      </c>
      <c r="M69" s="13">
        <v>4000</v>
      </c>
      <c r="N69" s="13">
        <v>500</v>
      </c>
      <c r="O69" s="13">
        <v>1000</v>
      </c>
      <c r="P69" s="13">
        <v>0</v>
      </c>
      <c r="Q69" s="13">
        <v>2500</v>
      </c>
      <c r="R69" s="13" t="s">
        <v>122</v>
      </c>
      <c r="S69" s="28">
        <v>5000</v>
      </c>
      <c r="T69" s="13">
        <v>10000</v>
      </c>
      <c r="U69" s="13">
        <v>500</v>
      </c>
      <c r="V69" s="13">
        <v>0</v>
      </c>
      <c r="W69" s="13">
        <v>5000</v>
      </c>
      <c r="X69" s="13">
        <v>10000</v>
      </c>
      <c r="Y69" s="13">
        <v>2000</v>
      </c>
      <c r="Z69" s="13">
        <v>5000</v>
      </c>
      <c r="AA69" s="13">
        <v>0</v>
      </c>
      <c r="AB69" s="13">
        <v>0</v>
      </c>
      <c r="AC69" s="13">
        <v>0</v>
      </c>
      <c r="AD69" s="28" t="s">
        <v>139</v>
      </c>
      <c r="AE69" s="13">
        <v>0</v>
      </c>
      <c r="AF69" s="13">
        <v>0</v>
      </c>
      <c r="AG69" s="28" t="s">
        <v>149</v>
      </c>
      <c r="AH69" s="13" t="s">
        <v>85</v>
      </c>
      <c r="AI69" s="13">
        <v>0</v>
      </c>
      <c r="AJ69" s="13">
        <v>0</v>
      </c>
      <c r="AK69" s="13">
        <v>0</v>
      </c>
      <c r="AL69" s="28">
        <v>10000</v>
      </c>
      <c r="AM69" s="13">
        <v>3000</v>
      </c>
      <c r="AN69" s="13">
        <v>5000</v>
      </c>
      <c r="AO69" s="28">
        <v>0</v>
      </c>
      <c r="AP69" s="13">
        <v>0</v>
      </c>
      <c r="AQ69" s="13">
        <v>10000</v>
      </c>
      <c r="AR69" s="13">
        <v>0</v>
      </c>
      <c r="AS69" s="13">
        <v>3000</v>
      </c>
      <c r="AT69" s="13">
        <v>1500</v>
      </c>
      <c r="AU69" s="13">
        <v>0</v>
      </c>
      <c r="AV69" s="13">
        <v>2500</v>
      </c>
      <c r="AW69" s="13">
        <v>2000</v>
      </c>
      <c r="AX69" s="13">
        <v>0</v>
      </c>
      <c r="AY69" s="13">
        <v>0</v>
      </c>
      <c r="AZ69" s="19">
        <v>0</v>
      </c>
    </row>
    <row r="70" spans="1:52" x14ac:dyDescent="0.25">
      <c r="A70" s="22" t="s">
        <v>192</v>
      </c>
      <c r="B70" s="25">
        <f>B68+B69</f>
        <v>20000</v>
      </c>
      <c r="C70" s="25">
        <f t="shared" ref="C70:AZ70" si="27">C68+C69</f>
        <v>1000</v>
      </c>
      <c r="D70" s="25" t="s">
        <v>194</v>
      </c>
      <c r="E70" s="25">
        <f t="shared" si="27"/>
        <v>7000</v>
      </c>
      <c r="F70" s="25">
        <f t="shared" si="27"/>
        <v>7000</v>
      </c>
      <c r="G70" s="25">
        <f t="shared" si="27"/>
        <v>14000</v>
      </c>
      <c r="H70" s="25">
        <f t="shared" si="27"/>
        <v>29000</v>
      </c>
      <c r="I70" s="25">
        <f t="shared" si="27"/>
        <v>5000</v>
      </c>
      <c r="J70" s="25">
        <f t="shared" si="27"/>
        <v>7500</v>
      </c>
      <c r="K70" s="25">
        <f t="shared" si="27"/>
        <v>2500</v>
      </c>
      <c r="L70" s="25" t="s">
        <v>194</v>
      </c>
      <c r="M70" s="25">
        <f t="shared" si="27"/>
        <v>10000</v>
      </c>
      <c r="N70" s="25">
        <f t="shared" si="27"/>
        <v>8000</v>
      </c>
      <c r="O70" s="25">
        <f t="shared" si="27"/>
        <v>10500</v>
      </c>
      <c r="P70" s="25">
        <f t="shared" si="27"/>
        <v>40000</v>
      </c>
      <c r="Q70" s="25">
        <f t="shared" si="27"/>
        <v>15500</v>
      </c>
      <c r="R70" s="25">
        <f t="shared" si="27"/>
        <v>10000</v>
      </c>
      <c r="S70" s="25">
        <f t="shared" si="27"/>
        <v>105000</v>
      </c>
      <c r="T70" s="25">
        <f t="shared" si="27"/>
        <v>20000</v>
      </c>
      <c r="U70" s="25">
        <f t="shared" si="27"/>
        <v>1500</v>
      </c>
      <c r="V70" s="25">
        <f t="shared" si="27"/>
        <v>60000</v>
      </c>
      <c r="W70" s="25">
        <f t="shared" si="27"/>
        <v>20000</v>
      </c>
      <c r="X70" s="25">
        <f t="shared" si="27"/>
        <v>40000</v>
      </c>
      <c r="Y70" s="25">
        <f t="shared" si="27"/>
        <v>12000</v>
      </c>
      <c r="Z70" s="25">
        <f t="shared" si="27"/>
        <v>10000</v>
      </c>
      <c r="AA70" s="25">
        <f t="shared" si="27"/>
        <v>25000</v>
      </c>
      <c r="AB70" s="25">
        <f t="shared" si="27"/>
        <v>10000</v>
      </c>
      <c r="AC70" s="25" t="s">
        <v>194</v>
      </c>
      <c r="AD70" s="25" t="s">
        <v>194</v>
      </c>
      <c r="AE70" s="25">
        <f t="shared" si="27"/>
        <v>10000</v>
      </c>
      <c r="AF70" s="25" t="s">
        <v>194</v>
      </c>
      <c r="AG70" s="25" t="s">
        <v>194</v>
      </c>
      <c r="AH70" s="25" t="s">
        <v>194</v>
      </c>
      <c r="AI70" s="25">
        <f t="shared" si="27"/>
        <v>10000</v>
      </c>
      <c r="AJ70" s="25">
        <f t="shared" si="27"/>
        <v>100000</v>
      </c>
      <c r="AK70" s="25">
        <f t="shared" si="27"/>
        <v>40000</v>
      </c>
      <c r="AL70" s="25">
        <f t="shared" si="27"/>
        <v>45000</v>
      </c>
      <c r="AM70" s="25">
        <f t="shared" si="27"/>
        <v>12000</v>
      </c>
      <c r="AN70" s="25">
        <f t="shared" si="27"/>
        <v>10000</v>
      </c>
      <c r="AO70" s="25">
        <f t="shared" si="27"/>
        <v>200000</v>
      </c>
      <c r="AP70" s="25" t="s">
        <v>194</v>
      </c>
      <c r="AQ70" s="25">
        <f t="shared" si="27"/>
        <v>15000</v>
      </c>
      <c r="AR70" s="25">
        <f t="shared" si="27"/>
        <v>6000</v>
      </c>
      <c r="AS70" s="25">
        <f t="shared" si="27"/>
        <v>11000</v>
      </c>
      <c r="AT70" s="25">
        <f t="shared" si="27"/>
        <v>4500</v>
      </c>
      <c r="AU70" s="25">
        <f t="shared" si="27"/>
        <v>7000</v>
      </c>
      <c r="AV70" s="25">
        <f t="shared" si="27"/>
        <v>10000</v>
      </c>
      <c r="AW70" s="25">
        <f t="shared" si="27"/>
        <v>12000</v>
      </c>
      <c r="AX70" s="25">
        <f t="shared" si="27"/>
        <v>8000</v>
      </c>
      <c r="AY70" s="25">
        <f t="shared" si="27"/>
        <v>10000</v>
      </c>
      <c r="AZ70" s="25">
        <f t="shared" si="27"/>
        <v>10000</v>
      </c>
    </row>
    <row r="71" spans="1:52" ht="26.4" x14ac:dyDescent="0.25">
      <c r="A71" s="22" t="s">
        <v>193</v>
      </c>
      <c r="B71" s="25">
        <f>(B70*$C$116)/B$114</f>
        <v>27854.545454545456</v>
      </c>
      <c r="C71" s="25">
        <f>(C70*$C$116)/C$114</f>
        <v>1859.2233009708739</v>
      </c>
      <c r="D71" s="25"/>
      <c r="E71" s="25">
        <f>(E70*$C$116)/E$114</f>
        <v>9749.0909090909099</v>
      </c>
      <c r="F71" s="25">
        <f>(F70*$C$116)/F$114</f>
        <v>8249.2307692307695</v>
      </c>
      <c r="G71" s="25">
        <f>(G70*$C$116)/G$114</f>
        <v>26029.126213592233</v>
      </c>
      <c r="H71" s="41"/>
      <c r="I71" s="25">
        <f>(I70*$C$116)/I$114</f>
        <v>6963.636363636364</v>
      </c>
      <c r="J71" s="25">
        <f>(J70*$C$116)/J$114</f>
        <v>8838.461538461539</v>
      </c>
      <c r="K71" s="25">
        <f>(K70*$C$116)/K$114</f>
        <v>2553.3333333333335</v>
      </c>
      <c r="L71" s="25"/>
      <c r="M71" s="25">
        <f t="shared" ref="M71:R71" si="28">(M70*$C$116)/M$114</f>
        <v>10213.333333333334</v>
      </c>
      <c r="N71" s="25">
        <f t="shared" si="28"/>
        <v>6808.8888888888887</v>
      </c>
      <c r="O71" s="25">
        <f t="shared" si="28"/>
        <v>10724</v>
      </c>
      <c r="P71" s="25">
        <f t="shared" si="28"/>
        <v>34044.444444444445</v>
      </c>
      <c r="Q71" s="25">
        <f t="shared" si="28"/>
        <v>13192.222222222223</v>
      </c>
      <c r="R71" s="25">
        <f t="shared" si="28"/>
        <v>10213.333333333334</v>
      </c>
      <c r="S71" s="41"/>
      <c r="T71" s="25">
        <f>(T70*$C$116)/T$114</f>
        <v>20426.666666666668</v>
      </c>
      <c r="U71" s="25">
        <f>(U70*$C$116)/U$114</f>
        <v>1532</v>
      </c>
      <c r="V71" s="41"/>
      <c r="W71" s="25">
        <f t="shared" ref="W71:AB71" si="29">(W70*$C$116)/W$114</f>
        <v>17022.222222222223</v>
      </c>
      <c r="X71" s="25">
        <f t="shared" si="29"/>
        <v>34044.444444444445</v>
      </c>
      <c r="Y71" s="25">
        <f t="shared" si="29"/>
        <v>16712.727272727272</v>
      </c>
      <c r="Z71" s="25">
        <f t="shared" si="29"/>
        <v>11784.615384615385</v>
      </c>
      <c r="AA71" s="25">
        <f t="shared" si="29"/>
        <v>9575</v>
      </c>
      <c r="AB71" s="25">
        <f t="shared" si="29"/>
        <v>6128</v>
      </c>
      <c r="AC71" s="25"/>
      <c r="AD71" s="29"/>
      <c r="AE71" s="25">
        <f>(AE70*$C$116)/AE$114</f>
        <v>11784.615384615385</v>
      </c>
      <c r="AF71" s="25"/>
      <c r="AG71" s="29"/>
      <c r="AH71" s="25"/>
      <c r="AI71" s="25">
        <f t="shared" ref="AI71:AN71" si="30">(AI70*$C$116)/AI$114</f>
        <v>11784.615384615385</v>
      </c>
      <c r="AJ71" s="25">
        <f t="shared" si="30"/>
        <v>38300</v>
      </c>
      <c r="AK71" s="25">
        <f t="shared" si="30"/>
        <v>40853.333333333336</v>
      </c>
      <c r="AL71" s="29">
        <f t="shared" si="30"/>
        <v>38300</v>
      </c>
      <c r="AM71" s="25">
        <f t="shared" si="30"/>
        <v>16712.727272727272</v>
      </c>
      <c r="AN71" s="25">
        <f t="shared" si="30"/>
        <v>10213.333333333334</v>
      </c>
      <c r="AO71" s="41"/>
      <c r="AP71" s="25"/>
      <c r="AQ71" s="25">
        <f t="shared" ref="AQ71:AZ71" si="31">(AQ70*$C$116)/AQ$114</f>
        <v>9192</v>
      </c>
      <c r="AR71" s="25">
        <f t="shared" si="31"/>
        <v>6128</v>
      </c>
      <c r="AS71" s="25">
        <f t="shared" si="31"/>
        <v>11234.666666666666</v>
      </c>
      <c r="AT71" s="25">
        <f t="shared" si="31"/>
        <v>8366.5048543689318</v>
      </c>
      <c r="AU71" s="25">
        <f t="shared" si="31"/>
        <v>5957.7777777777774</v>
      </c>
      <c r="AV71" s="25">
        <f t="shared" si="31"/>
        <v>11784.615384615385</v>
      </c>
      <c r="AW71" s="25">
        <f t="shared" si="31"/>
        <v>12256</v>
      </c>
      <c r="AX71" s="25">
        <f t="shared" si="31"/>
        <v>9427.6923076923085</v>
      </c>
      <c r="AY71" s="25">
        <f t="shared" si="31"/>
        <v>13927.272727272728</v>
      </c>
      <c r="AZ71" s="25">
        <f t="shared" si="31"/>
        <v>18592.233009708736</v>
      </c>
    </row>
    <row r="72" spans="1:52" ht="26.4" x14ac:dyDescent="0.25">
      <c r="A72" s="22" t="s">
        <v>200</v>
      </c>
      <c r="B72" s="23">
        <f>AVERAGE(B71:AZ71)</f>
        <v>14598.305988012482</v>
      </c>
      <c r="C72" s="25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21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21"/>
      <c r="AE72" s="10"/>
      <c r="AF72" s="10"/>
      <c r="AG72" s="21"/>
      <c r="AH72" s="10"/>
      <c r="AI72" s="10"/>
      <c r="AJ72" s="10"/>
      <c r="AK72" s="10"/>
      <c r="AL72" s="21"/>
      <c r="AM72" s="10"/>
      <c r="AN72" s="10"/>
      <c r="AO72" s="21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</row>
    <row r="73" spans="1:52" x14ac:dyDescent="0.25">
      <c r="A73" s="24"/>
      <c r="B73" s="23"/>
      <c r="C73" s="25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21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21"/>
      <c r="AE73" s="10"/>
      <c r="AF73" s="10"/>
      <c r="AG73" s="21"/>
      <c r="AH73" s="10"/>
      <c r="AI73" s="10"/>
      <c r="AJ73" s="10"/>
      <c r="AK73" s="10"/>
      <c r="AL73" s="21"/>
      <c r="AM73" s="10"/>
      <c r="AN73" s="10"/>
      <c r="AO73" s="21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</row>
    <row r="74" spans="1:52" x14ac:dyDescent="0.25">
      <c r="A74" s="42" t="s">
        <v>240</v>
      </c>
      <c r="B74" s="51">
        <f>_xlfn.STDEV.S(B71:AZ71)</f>
        <v>10382.339050278668</v>
      </c>
      <c r="C74" s="52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27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27"/>
      <c r="AE74" s="16"/>
      <c r="AF74" s="16"/>
      <c r="AG74" s="27"/>
      <c r="AH74" s="16"/>
      <c r="AI74" s="16"/>
      <c r="AJ74" s="16"/>
      <c r="AK74" s="16"/>
      <c r="AL74" s="27"/>
      <c r="AM74" s="16"/>
      <c r="AN74" s="16"/>
      <c r="AO74" s="27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7"/>
    </row>
    <row r="75" spans="1:52" x14ac:dyDescent="0.25">
      <c r="A75" s="44" t="s">
        <v>241</v>
      </c>
      <c r="B75" s="53">
        <f>(B71-$B72)/$B74</f>
        <v>1.2768066427359805</v>
      </c>
      <c r="C75" s="45">
        <f t="shared" ref="C75:AZ75" si="32">(C71-$B72)/$B74</f>
        <v>-1.2269954415233322</v>
      </c>
      <c r="D75" s="45">
        <f t="shared" si="32"/>
        <v>-1.4060710132193819</v>
      </c>
      <c r="E75" s="45">
        <f t="shared" si="32"/>
        <v>-0.46706383363500503</v>
      </c>
      <c r="F75" s="45">
        <f t="shared" si="32"/>
        <v>-0.61152647664798609</v>
      </c>
      <c r="G75" s="45">
        <f t="shared" si="32"/>
        <v>1.1009869905253133</v>
      </c>
      <c r="H75" s="45">
        <f t="shared" si="32"/>
        <v>-1.4060710132193819</v>
      </c>
      <c r="I75" s="45">
        <f t="shared" si="32"/>
        <v>-0.73535159923054128</v>
      </c>
      <c r="J75" s="45">
        <f t="shared" si="32"/>
        <v>-0.55477329546431497</v>
      </c>
      <c r="K75" s="45">
        <f t="shared" si="32"/>
        <v>-1.1601405614234737</v>
      </c>
      <c r="L75" s="45">
        <f t="shared" si="32"/>
        <v>-1.4060710132193819</v>
      </c>
      <c r="M75" s="45">
        <f t="shared" si="32"/>
        <v>-0.42234920603574905</v>
      </c>
      <c r="N75" s="45">
        <f t="shared" si="32"/>
        <v>-0.75025647509696003</v>
      </c>
      <c r="O75" s="45">
        <f t="shared" si="32"/>
        <v>-0.37316311567656746</v>
      </c>
      <c r="P75" s="45">
        <f t="shared" si="32"/>
        <v>1.8730016773927276</v>
      </c>
      <c r="Q75" s="45">
        <f t="shared" si="32"/>
        <v>-0.13543034560718947</v>
      </c>
      <c r="R75" s="45">
        <f t="shared" si="32"/>
        <v>-0.42234920603574905</v>
      </c>
      <c r="S75" s="45">
        <f t="shared" si="32"/>
        <v>-1.4060710132193819</v>
      </c>
      <c r="T75" s="45">
        <f t="shared" si="32"/>
        <v>0.5613726011478839</v>
      </c>
      <c r="U75" s="45">
        <f t="shared" si="32"/>
        <v>-1.2585127421418369</v>
      </c>
      <c r="V75" s="45">
        <f t="shared" si="32"/>
        <v>-1.4060710132193819</v>
      </c>
      <c r="W75" s="45">
        <f t="shared" si="32"/>
        <v>0.23346533208667283</v>
      </c>
      <c r="X75" s="45">
        <f t="shared" si="32"/>
        <v>1.8730016773927276</v>
      </c>
      <c r="Y75" s="45">
        <f t="shared" si="32"/>
        <v>0.20365558035383538</v>
      </c>
      <c r="Z75" s="45">
        <f t="shared" si="32"/>
        <v>-0.27100738954595943</v>
      </c>
      <c r="AA75" s="45">
        <f t="shared" si="32"/>
        <v>-0.48383181898472616</v>
      </c>
      <c r="AB75" s="45">
        <f t="shared" si="32"/>
        <v>-0.81583792890920226</v>
      </c>
      <c r="AC75" s="45">
        <f t="shared" si="32"/>
        <v>-1.4060710132193819</v>
      </c>
      <c r="AD75" s="45">
        <f t="shared" si="32"/>
        <v>-1.4060710132193819</v>
      </c>
      <c r="AE75" s="45">
        <f t="shared" si="32"/>
        <v>-0.27100738954595943</v>
      </c>
      <c r="AF75" s="45">
        <f t="shared" si="32"/>
        <v>-1.4060710132193819</v>
      </c>
      <c r="AG75" s="45">
        <f t="shared" si="32"/>
        <v>-1.4060710132193819</v>
      </c>
      <c r="AH75" s="45">
        <f t="shared" si="32"/>
        <v>-1.4060710132193819</v>
      </c>
      <c r="AI75" s="45">
        <f t="shared" si="32"/>
        <v>-0.27100738954595943</v>
      </c>
      <c r="AJ75" s="45">
        <f t="shared" si="32"/>
        <v>2.282885763719241</v>
      </c>
      <c r="AK75" s="45">
        <f t="shared" si="32"/>
        <v>2.5288162155151497</v>
      </c>
      <c r="AL75" s="45">
        <f t="shared" si="32"/>
        <v>2.282885763719241</v>
      </c>
      <c r="AM75" s="45">
        <f t="shared" si="32"/>
        <v>0.20365558035383538</v>
      </c>
      <c r="AN75" s="45">
        <f t="shared" si="32"/>
        <v>-0.42234920603574905</v>
      </c>
      <c r="AO75" s="45">
        <f t="shared" si="32"/>
        <v>-1.4060710132193819</v>
      </c>
      <c r="AP75" s="45">
        <f t="shared" si="32"/>
        <v>-1.4060710132193819</v>
      </c>
      <c r="AQ75" s="45">
        <f t="shared" si="32"/>
        <v>-0.52072138675411239</v>
      </c>
      <c r="AR75" s="45">
        <f t="shared" si="32"/>
        <v>-0.81583792890920226</v>
      </c>
      <c r="AS75" s="45">
        <f t="shared" si="32"/>
        <v>-0.32397702531738587</v>
      </c>
      <c r="AT75" s="45">
        <f t="shared" si="32"/>
        <v>-0.60023094058715842</v>
      </c>
      <c r="AU75" s="45">
        <f t="shared" si="32"/>
        <v>-0.83223329236226284</v>
      </c>
      <c r="AV75" s="45">
        <f t="shared" si="32"/>
        <v>-0.27100738954595943</v>
      </c>
      <c r="AW75" s="45">
        <f t="shared" si="32"/>
        <v>-0.22560484459902252</v>
      </c>
      <c r="AX75" s="45">
        <f t="shared" si="32"/>
        <v>-0.49802011428064386</v>
      </c>
      <c r="AY75" s="45">
        <f t="shared" si="32"/>
        <v>-6.4632185241700724E-2</v>
      </c>
      <c r="AZ75" s="46">
        <f t="shared" si="32"/>
        <v>0.38468470374111458</v>
      </c>
    </row>
    <row r="76" spans="1:52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</row>
    <row r="77" spans="1:52" ht="26.4" x14ac:dyDescent="0.25">
      <c r="A77" s="22" t="s">
        <v>193</v>
      </c>
      <c r="B77" s="25">
        <f>B71</f>
        <v>27854.545454545456</v>
      </c>
      <c r="C77" s="25">
        <f t="shared" ref="C77:AZ77" si="33">C71</f>
        <v>1859.2233009708739</v>
      </c>
      <c r="D77" s="25"/>
      <c r="E77" s="25">
        <f t="shared" si="33"/>
        <v>9749.0909090909099</v>
      </c>
      <c r="F77" s="25">
        <f t="shared" si="33"/>
        <v>8249.2307692307695</v>
      </c>
      <c r="G77" s="25">
        <f t="shared" si="33"/>
        <v>26029.126213592233</v>
      </c>
      <c r="H77" s="25"/>
      <c r="I77" s="25">
        <f t="shared" si="33"/>
        <v>6963.636363636364</v>
      </c>
      <c r="J77" s="25">
        <f t="shared" si="33"/>
        <v>8838.461538461539</v>
      </c>
      <c r="K77" s="25">
        <f t="shared" si="33"/>
        <v>2553.3333333333335</v>
      </c>
      <c r="L77" s="25"/>
      <c r="M77" s="25">
        <f t="shared" si="33"/>
        <v>10213.333333333334</v>
      </c>
      <c r="N77" s="25">
        <f t="shared" si="33"/>
        <v>6808.8888888888887</v>
      </c>
      <c r="O77" s="25">
        <f t="shared" si="33"/>
        <v>10724</v>
      </c>
      <c r="P77" s="25">
        <f t="shared" si="33"/>
        <v>34044.444444444445</v>
      </c>
      <c r="Q77" s="25">
        <f t="shared" si="33"/>
        <v>13192.222222222223</v>
      </c>
      <c r="R77" s="25">
        <f t="shared" si="33"/>
        <v>10213.333333333334</v>
      </c>
      <c r="S77" s="25"/>
      <c r="T77" s="25">
        <f t="shared" si="33"/>
        <v>20426.666666666668</v>
      </c>
      <c r="U77" s="25">
        <f t="shared" si="33"/>
        <v>1532</v>
      </c>
      <c r="V77" s="25"/>
      <c r="W77" s="25">
        <f t="shared" si="33"/>
        <v>17022.222222222223</v>
      </c>
      <c r="X77" s="25">
        <f t="shared" si="33"/>
        <v>34044.444444444445</v>
      </c>
      <c r="Y77" s="25">
        <f t="shared" si="33"/>
        <v>16712.727272727272</v>
      </c>
      <c r="Z77" s="25">
        <f t="shared" si="33"/>
        <v>11784.615384615385</v>
      </c>
      <c r="AA77" s="25">
        <f t="shared" si="33"/>
        <v>9575</v>
      </c>
      <c r="AB77" s="25">
        <f t="shared" si="33"/>
        <v>6128</v>
      </c>
      <c r="AC77" s="25"/>
      <c r="AD77" s="25"/>
      <c r="AE77" s="25">
        <f t="shared" si="33"/>
        <v>11784.615384615385</v>
      </c>
      <c r="AF77" s="25"/>
      <c r="AG77" s="25"/>
      <c r="AH77" s="25"/>
      <c r="AI77" s="25">
        <f t="shared" si="33"/>
        <v>11784.615384615385</v>
      </c>
      <c r="AJ77" s="25">
        <f t="shared" si="33"/>
        <v>38300</v>
      </c>
      <c r="AK77" s="25">
        <f t="shared" si="33"/>
        <v>40853.333333333336</v>
      </c>
      <c r="AL77" s="25">
        <f t="shared" si="33"/>
        <v>38300</v>
      </c>
      <c r="AM77" s="25">
        <f t="shared" si="33"/>
        <v>16712.727272727272</v>
      </c>
      <c r="AN77" s="25">
        <f t="shared" si="33"/>
        <v>10213.333333333334</v>
      </c>
      <c r="AO77" s="25"/>
      <c r="AP77" s="25"/>
      <c r="AQ77" s="25">
        <f t="shared" si="33"/>
        <v>9192</v>
      </c>
      <c r="AR77" s="25">
        <f t="shared" si="33"/>
        <v>6128</v>
      </c>
      <c r="AS77" s="25">
        <f t="shared" si="33"/>
        <v>11234.666666666666</v>
      </c>
      <c r="AT77" s="25">
        <f t="shared" si="33"/>
        <v>8366.5048543689318</v>
      </c>
      <c r="AU77" s="25">
        <f t="shared" si="33"/>
        <v>5957.7777777777774</v>
      </c>
      <c r="AV77" s="25">
        <f t="shared" si="33"/>
        <v>11784.615384615385</v>
      </c>
      <c r="AW77" s="25">
        <f t="shared" si="33"/>
        <v>12256</v>
      </c>
      <c r="AX77" s="25">
        <f t="shared" si="33"/>
        <v>9427.6923076923085</v>
      </c>
      <c r="AY77" s="25">
        <f t="shared" si="33"/>
        <v>13927.272727272728</v>
      </c>
      <c r="AZ77" s="25">
        <f t="shared" si="33"/>
        <v>18592.233009708736</v>
      </c>
    </row>
    <row r="78" spans="1:52" ht="26.4" x14ac:dyDescent="0.25">
      <c r="A78" s="24" t="s">
        <v>200</v>
      </c>
      <c r="B78" s="47">
        <f>AVERAGE(B77:AZ77)</f>
        <v>14598.305988012482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</row>
    <row r="79" spans="1:52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</row>
    <row r="80" spans="1:52" x14ac:dyDescent="0.25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21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21"/>
      <c r="AE80" s="10"/>
      <c r="AF80" s="10"/>
      <c r="AG80" s="21"/>
      <c r="AH80" s="10"/>
      <c r="AI80" s="10"/>
      <c r="AJ80" s="10"/>
      <c r="AK80" s="10"/>
      <c r="AL80" s="21"/>
      <c r="AM80" s="10"/>
      <c r="AN80" s="10"/>
      <c r="AO80" s="21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</row>
    <row r="81" spans="1:52" x14ac:dyDescent="0.25">
      <c r="A81" s="14" t="s">
        <v>183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21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21"/>
      <c r="AE81" s="10"/>
      <c r="AF81" s="10"/>
      <c r="AG81" s="21"/>
      <c r="AH81" s="10"/>
      <c r="AI81" s="10"/>
      <c r="AJ81" s="10"/>
      <c r="AK81" s="10"/>
      <c r="AL81" s="21"/>
      <c r="AM81" s="10"/>
      <c r="AN81" s="10"/>
      <c r="AO81" s="21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</row>
    <row r="82" spans="1:52" x14ac:dyDescent="0.25">
      <c r="A82" s="15" t="s">
        <v>177</v>
      </c>
      <c r="B82" s="16">
        <v>10000</v>
      </c>
      <c r="C82" s="16">
        <v>0</v>
      </c>
      <c r="D82" s="16">
        <v>0</v>
      </c>
      <c r="E82" s="16">
        <v>0</v>
      </c>
      <c r="F82" s="16">
        <v>20000</v>
      </c>
      <c r="G82" s="16">
        <v>10000</v>
      </c>
      <c r="H82" s="16" t="s">
        <v>85</v>
      </c>
      <c r="I82" s="16">
        <v>7500</v>
      </c>
      <c r="J82" s="16">
        <v>15000</v>
      </c>
      <c r="K82" s="16">
        <v>6000</v>
      </c>
      <c r="L82" s="16" t="s">
        <v>85</v>
      </c>
      <c r="M82" s="16">
        <v>12000</v>
      </c>
      <c r="N82" s="16">
        <v>10000</v>
      </c>
      <c r="O82" s="16">
        <v>10000</v>
      </c>
      <c r="P82" s="16">
        <v>40000</v>
      </c>
      <c r="Q82" s="16">
        <v>28000</v>
      </c>
      <c r="R82" s="16" t="s">
        <v>118</v>
      </c>
      <c r="S82" s="27">
        <v>100000</v>
      </c>
      <c r="T82" s="16">
        <v>10000</v>
      </c>
      <c r="U82" s="16">
        <v>1000</v>
      </c>
      <c r="V82" s="16">
        <v>60000</v>
      </c>
      <c r="W82" s="16">
        <v>20000</v>
      </c>
      <c r="X82" s="16">
        <v>70000</v>
      </c>
      <c r="Y82" s="16">
        <v>10000</v>
      </c>
      <c r="Z82" s="16">
        <v>12000</v>
      </c>
      <c r="AA82" s="16">
        <v>30000</v>
      </c>
      <c r="AB82" s="16">
        <v>25000</v>
      </c>
      <c r="AC82" s="16">
        <v>0</v>
      </c>
      <c r="AD82" s="27">
        <v>100000</v>
      </c>
      <c r="AE82" s="16">
        <v>10000</v>
      </c>
      <c r="AF82" s="16">
        <v>5000</v>
      </c>
      <c r="AG82" s="27" t="s">
        <v>143</v>
      </c>
      <c r="AH82" s="16" t="s">
        <v>85</v>
      </c>
      <c r="AI82" s="16">
        <v>10000</v>
      </c>
      <c r="AJ82" s="16">
        <v>100000</v>
      </c>
      <c r="AK82" s="16">
        <v>50000</v>
      </c>
      <c r="AL82" s="27">
        <v>30000</v>
      </c>
      <c r="AM82" s="16">
        <v>10000</v>
      </c>
      <c r="AN82" s="16">
        <v>5000</v>
      </c>
      <c r="AO82" s="27">
        <v>200000</v>
      </c>
      <c r="AP82" s="16">
        <v>0</v>
      </c>
      <c r="AQ82" s="16">
        <v>50000</v>
      </c>
      <c r="AR82" s="16" t="s">
        <v>166</v>
      </c>
      <c r="AS82" s="16">
        <v>20000</v>
      </c>
      <c r="AT82" s="16">
        <v>7500</v>
      </c>
      <c r="AU82" s="16" t="s">
        <v>118</v>
      </c>
      <c r="AV82" s="16">
        <v>10000</v>
      </c>
      <c r="AW82" s="16">
        <v>20000</v>
      </c>
      <c r="AX82" s="16">
        <v>15000</v>
      </c>
      <c r="AY82" s="16">
        <v>15000</v>
      </c>
      <c r="AZ82" s="17">
        <v>15000</v>
      </c>
    </row>
    <row r="83" spans="1:52" x14ac:dyDescent="0.25">
      <c r="A83" s="18" t="s">
        <v>178</v>
      </c>
      <c r="B83" s="13">
        <v>0</v>
      </c>
      <c r="C83" s="13">
        <v>0</v>
      </c>
      <c r="D83" s="13">
        <v>0</v>
      </c>
      <c r="E83" s="13">
        <v>0</v>
      </c>
      <c r="F83" s="13">
        <v>3000</v>
      </c>
      <c r="G83" s="13">
        <v>5000</v>
      </c>
      <c r="H83" s="13">
        <v>5000</v>
      </c>
      <c r="I83" s="13">
        <v>1000</v>
      </c>
      <c r="J83" s="13">
        <v>3000</v>
      </c>
      <c r="K83" s="13">
        <v>9000</v>
      </c>
      <c r="L83" s="13">
        <v>0</v>
      </c>
      <c r="M83" s="13">
        <v>6000</v>
      </c>
      <c r="N83" s="13">
        <v>1500</v>
      </c>
      <c r="O83" s="13">
        <v>3000</v>
      </c>
      <c r="P83" s="13">
        <v>5000</v>
      </c>
      <c r="Q83" s="13">
        <v>4000</v>
      </c>
      <c r="R83" s="13" t="s">
        <v>116</v>
      </c>
      <c r="S83" s="28">
        <v>5000</v>
      </c>
      <c r="T83" s="13">
        <v>10000</v>
      </c>
      <c r="U83" s="13">
        <v>500</v>
      </c>
      <c r="V83" s="13">
        <v>0</v>
      </c>
      <c r="W83" s="13">
        <v>5000</v>
      </c>
      <c r="X83" s="13">
        <v>15000</v>
      </c>
      <c r="Y83" s="13">
        <v>3000</v>
      </c>
      <c r="Z83" s="13">
        <v>5000</v>
      </c>
      <c r="AA83" s="13">
        <v>0</v>
      </c>
      <c r="AB83" s="13">
        <v>0</v>
      </c>
      <c r="AC83" s="13">
        <v>0</v>
      </c>
      <c r="AD83" s="28">
        <v>1000</v>
      </c>
      <c r="AE83" s="13">
        <v>1000</v>
      </c>
      <c r="AF83" s="13">
        <v>0</v>
      </c>
      <c r="AG83" s="28" t="s">
        <v>150</v>
      </c>
      <c r="AH83" s="13" t="s">
        <v>85</v>
      </c>
      <c r="AI83" s="13">
        <v>0</v>
      </c>
      <c r="AJ83" s="13">
        <v>0</v>
      </c>
      <c r="AK83" s="13">
        <v>0</v>
      </c>
      <c r="AL83" s="28">
        <v>5000</v>
      </c>
      <c r="AM83" s="13">
        <v>1000</v>
      </c>
      <c r="AN83" s="13">
        <v>5000</v>
      </c>
      <c r="AO83" s="28">
        <v>0</v>
      </c>
      <c r="AP83" s="13">
        <v>0</v>
      </c>
      <c r="AQ83" s="13">
        <v>25000</v>
      </c>
      <c r="AR83" s="13" t="s">
        <v>167</v>
      </c>
      <c r="AS83" s="13">
        <v>5000</v>
      </c>
      <c r="AT83" s="13">
        <v>2000</v>
      </c>
      <c r="AU83" s="13" t="s">
        <v>116</v>
      </c>
      <c r="AV83" s="13">
        <v>3000</v>
      </c>
      <c r="AW83" s="13">
        <v>5000</v>
      </c>
      <c r="AX83" s="13">
        <v>5000</v>
      </c>
      <c r="AY83" s="13">
        <v>0</v>
      </c>
      <c r="AZ83" s="19">
        <v>2000</v>
      </c>
    </row>
    <row r="84" spans="1:52" x14ac:dyDescent="0.25">
      <c r="A84" s="22" t="s">
        <v>192</v>
      </c>
      <c r="B84" s="25">
        <f>B82+B83</f>
        <v>10000</v>
      </c>
      <c r="C84" s="25" t="s">
        <v>194</v>
      </c>
      <c r="D84" s="25" t="s">
        <v>194</v>
      </c>
      <c r="E84" s="25" t="s">
        <v>194</v>
      </c>
      <c r="F84" s="25">
        <f t="shared" ref="F84:AZ84" si="34">F82+F83</f>
        <v>23000</v>
      </c>
      <c r="G84" s="25">
        <f t="shared" si="34"/>
        <v>15000</v>
      </c>
      <c r="H84" s="25" t="s">
        <v>194</v>
      </c>
      <c r="I84" s="25">
        <f t="shared" si="34"/>
        <v>8500</v>
      </c>
      <c r="J84" s="25">
        <f t="shared" si="34"/>
        <v>18000</v>
      </c>
      <c r="K84" s="25">
        <f t="shared" si="34"/>
        <v>15000</v>
      </c>
      <c r="L84" s="25" t="s">
        <v>194</v>
      </c>
      <c r="M84" s="25">
        <f t="shared" si="34"/>
        <v>18000</v>
      </c>
      <c r="N84" s="25">
        <f t="shared" si="34"/>
        <v>11500</v>
      </c>
      <c r="O84" s="25">
        <f t="shared" si="34"/>
        <v>13000</v>
      </c>
      <c r="P84" s="25">
        <f t="shared" si="34"/>
        <v>45000</v>
      </c>
      <c r="Q84" s="25">
        <f t="shared" si="34"/>
        <v>32000</v>
      </c>
      <c r="R84" s="25">
        <f t="shared" si="34"/>
        <v>18000</v>
      </c>
      <c r="S84" s="25">
        <f t="shared" si="34"/>
        <v>105000</v>
      </c>
      <c r="T84" s="25">
        <f t="shared" si="34"/>
        <v>20000</v>
      </c>
      <c r="U84" s="25">
        <f t="shared" si="34"/>
        <v>1500</v>
      </c>
      <c r="V84" s="25">
        <f t="shared" si="34"/>
        <v>60000</v>
      </c>
      <c r="W84" s="25">
        <f t="shared" si="34"/>
        <v>25000</v>
      </c>
      <c r="X84" s="25">
        <f t="shared" si="34"/>
        <v>85000</v>
      </c>
      <c r="Y84" s="25">
        <f t="shared" si="34"/>
        <v>13000</v>
      </c>
      <c r="Z84" s="25">
        <f t="shared" si="34"/>
        <v>17000</v>
      </c>
      <c r="AA84" s="25">
        <f t="shared" si="34"/>
        <v>30000</v>
      </c>
      <c r="AB84" s="25">
        <f t="shared" si="34"/>
        <v>25000</v>
      </c>
      <c r="AC84" s="25" t="s">
        <v>194</v>
      </c>
      <c r="AD84" s="25">
        <f t="shared" si="34"/>
        <v>101000</v>
      </c>
      <c r="AE84" s="25">
        <f t="shared" si="34"/>
        <v>11000</v>
      </c>
      <c r="AF84" s="25">
        <f t="shared" si="34"/>
        <v>5000</v>
      </c>
      <c r="AG84" s="25" t="s">
        <v>194</v>
      </c>
      <c r="AH84" s="25" t="s">
        <v>194</v>
      </c>
      <c r="AI84" s="25">
        <f t="shared" si="34"/>
        <v>10000</v>
      </c>
      <c r="AJ84" s="25">
        <f t="shared" si="34"/>
        <v>100000</v>
      </c>
      <c r="AK84" s="25">
        <f t="shared" si="34"/>
        <v>50000</v>
      </c>
      <c r="AL84" s="25">
        <f t="shared" si="34"/>
        <v>35000</v>
      </c>
      <c r="AM84" s="25">
        <f t="shared" si="34"/>
        <v>11000</v>
      </c>
      <c r="AN84" s="25">
        <f t="shared" si="34"/>
        <v>10000</v>
      </c>
      <c r="AO84" s="25">
        <f t="shared" si="34"/>
        <v>200000</v>
      </c>
      <c r="AP84" s="25" t="s">
        <v>194</v>
      </c>
      <c r="AQ84" s="25">
        <f t="shared" si="34"/>
        <v>75000</v>
      </c>
      <c r="AR84" s="25">
        <f t="shared" si="34"/>
        <v>27500</v>
      </c>
      <c r="AS84" s="25">
        <f t="shared" si="34"/>
        <v>25000</v>
      </c>
      <c r="AT84" s="25">
        <f t="shared" si="34"/>
        <v>9500</v>
      </c>
      <c r="AU84" s="25">
        <f t="shared" si="34"/>
        <v>18000</v>
      </c>
      <c r="AV84" s="25">
        <f t="shared" si="34"/>
        <v>13000</v>
      </c>
      <c r="AW84" s="25">
        <f t="shared" si="34"/>
        <v>25000</v>
      </c>
      <c r="AX84" s="25">
        <f t="shared" si="34"/>
        <v>20000</v>
      </c>
      <c r="AY84" s="25">
        <f t="shared" si="34"/>
        <v>15000</v>
      </c>
      <c r="AZ84" s="25">
        <f t="shared" si="34"/>
        <v>17000</v>
      </c>
    </row>
    <row r="85" spans="1:52" ht="26.4" x14ac:dyDescent="0.25">
      <c r="A85" s="22" t="s">
        <v>193</v>
      </c>
      <c r="B85" s="25">
        <f>(B84*$C$116)/B$114</f>
        <v>13927.272727272728</v>
      </c>
      <c r="C85" s="25"/>
      <c r="D85" s="25"/>
      <c r="E85" s="25"/>
      <c r="F85" s="25">
        <f>(F84*$C$116)/F$114</f>
        <v>27104.615384615383</v>
      </c>
      <c r="G85" s="25">
        <f>(G84*$C$116)/G$114</f>
        <v>27888.349514563106</v>
      </c>
      <c r="H85" s="25"/>
      <c r="I85" s="25">
        <f>(I84*$C$116)/I$114</f>
        <v>11838.181818181818</v>
      </c>
      <c r="J85" s="25">
        <f>(J84*$C$116)/J$114</f>
        <v>21212.307692307691</v>
      </c>
      <c r="K85" s="25">
        <f>(K84*$C$116)/K$114</f>
        <v>15320</v>
      </c>
      <c r="L85" s="25"/>
      <c r="M85" s="25">
        <f t="shared" ref="M85:R85" si="35">(M84*$C$116)/M$114</f>
        <v>18384</v>
      </c>
      <c r="N85" s="25">
        <f t="shared" si="35"/>
        <v>9787.7777777777774</v>
      </c>
      <c r="O85" s="25">
        <f t="shared" si="35"/>
        <v>13277.333333333334</v>
      </c>
      <c r="P85" s="25">
        <f t="shared" si="35"/>
        <v>38300</v>
      </c>
      <c r="Q85" s="25">
        <f t="shared" si="35"/>
        <v>27235.555555555555</v>
      </c>
      <c r="R85" s="25">
        <f t="shared" si="35"/>
        <v>18384</v>
      </c>
      <c r="S85" s="41"/>
      <c r="T85" s="25">
        <f>(T84*$C$116)/T$114</f>
        <v>20426.666666666668</v>
      </c>
      <c r="U85" s="25">
        <f>(U84*$C$116)/U$114</f>
        <v>1532</v>
      </c>
      <c r="V85" s="41"/>
      <c r="W85" s="25">
        <f>(W84*$C$116)/W$114</f>
        <v>21277.777777777777</v>
      </c>
      <c r="X85" s="41"/>
      <c r="Y85" s="25">
        <f>(Y84*$C$116)/Y$114</f>
        <v>18105.454545454544</v>
      </c>
      <c r="Z85" s="25">
        <f>(Z84*$C$116)/Z$114</f>
        <v>20033.846153846152</v>
      </c>
      <c r="AA85" s="25">
        <f>(AA84*$C$116)/AA$114</f>
        <v>11490</v>
      </c>
      <c r="AB85" s="25">
        <f>(AB84*$C$116)/AB$114</f>
        <v>15320</v>
      </c>
      <c r="AC85" s="25"/>
      <c r="AD85" s="41"/>
      <c r="AE85" s="25">
        <f>(AE84*$C$116)/AE$114</f>
        <v>12963.076923076924</v>
      </c>
      <c r="AF85" s="25">
        <f>(AF84*$C$116)/AF$114</f>
        <v>5892.3076923076924</v>
      </c>
      <c r="AG85" s="29"/>
      <c r="AH85" s="25"/>
      <c r="AI85" s="25">
        <f t="shared" ref="AI85:AN85" si="36">(AI84*$C$116)/AI$114</f>
        <v>11784.615384615385</v>
      </c>
      <c r="AJ85" s="25">
        <f t="shared" si="36"/>
        <v>38300</v>
      </c>
      <c r="AK85" s="25">
        <f t="shared" si="36"/>
        <v>51066.666666666664</v>
      </c>
      <c r="AL85" s="29">
        <f t="shared" si="36"/>
        <v>29788.888888888891</v>
      </c>
      <c r="AM85" s="25">
        <f t="shared" si="36"/>
        <v>15320</v>
      </c>
      <c r="AN85" s="25">
        <f t="shared" si="36"/>
        <v>10213.333333333334</v>
      </c>
      <c r="AO85" s="41"/>
      <c r="AP85" s="25"/>
      <c r="AQ85" s="25">
        <f t="shared" ref="AQ85:AZ85" si="37">(AQ84*$C$116)/AQ$114</f>
        <v>45960</v>
      </c>
      <c r="AR85" s="25">
        <f t="shared" si="37"/>
        <v>28086.666666666668</v>
      </c>
      <c r="AS85" s="25">
        <f t="shared" si="37"/>
        <v>25533.333333333332</v>
      </c>
      <c r="AT85" s="25">
        <f t="shared" si="37"/>
        <v>17662.6213592233</v>
      </c>
      <c r="AU85" s="25">
        <f t="shared" si="37"/>
        <v>15320</v>
      </c>
      <c r="AV85" s="25">
        <f t="shared" si="37"/>
        <v>15320</v>
      </c>
      <c r="AW85" s="25">
        <f t="shared" si="37"/>
        <v>25533.333333333332</v>
      </c>
      <c r="AX85" s="25">
        <f t="shared" si="37"/>
        <v>23569.23076923077</v>
      </c>
      <c r="AY85" s="25">
        <f t="shared" si="37"/>
        <v>20890.909090909092</v>
      </c>
      <c r="AZ85" s="25">
        <f t="shared" si="37"/>
        <v>31606.796116504855</v>
      </c>
    </row>
    <row r="86" spans="1:52" ht="26.4" x14ac:dyDescent="0.25">
      <c r="A86" s="22" t="s">
        <v>201</v>
      </c>
      <c r="B86" s="23">
        <f>AVERAGE(B85:AZ85)</f>
        <v>20963.700500147101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21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21"/>
      <c r="AE86" s="10"/>
      <c r="AF86" s="10"/>
      <c r="AG86" s="21"/>
      <c r="AH86" s="10"/>
      <c r="AI86" s="10"/>
      <c r="AJ86" s="10"/>
      <c r="AK86" s="10"/>
      <c r="AL86" s="21"/>
      <c r="AM86" s="10"/>
      <c r="AN86" s="10"/>
      <c r="AO86" s="21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</row>
    <row r="87" spans="1:52" x14ac:dyDescent="0.25">
      <c r="A87" s="24"/>
      <c r="B87" s="2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21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21"/>
      <c r="AE87" s="10"/>
      <c r="AF87" s="10"/>
      <c r="AG87" s="21"/>
      <c r="AH87" s="10"/>
      <c r="AI87" s="10"/>
      <c r="AJ87" s="10"/>
      <c r="AK87" s="10"/>
      <c r="AL87" s="21"/>
      <c r="AM87" s="10"/>
      <c r="AN87" s="10"/>
      <c r="AO87" s="21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</row>
    <row r="88" spans="1:52" x14ac:dyDescent="0.25">
      <c r="A88" s="42" t="s">
        <v>240</v>
      </c>
      <c r="B88" s="16">
        <f>_xlfn.STDEV.S(B85:AZ85)</f>
        <v>10561.445273096049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27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27"/>
      <c r="AE88" s="16"/>
      <c r="AF88" s="16"/>
      <c r="AG88" s="27"/>
      <c r="AH88" s="16"/>
      <c r="AI88" s="16"/>
      <c r="AJ88" s="16"/>
      <c r="AK88" s="16"/>
      <c r="AL88" s="27"/>
      <c r="AM88" s="16"/>
      <c r="AN88" s="16"/>
      <c r="AO88" s="27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7"/>
    </row>
    <row r="89" spans="1:52" x14ac:dyDescent="0.25">
      <c r="A89" s="44" t="s">
        <v>241</v>
      </c>
      <c r="B89" s="45">
        <f>(B85-$B86)/$B88</f>
        <v>-0.66623720437190403</v>
      </c>
      <c r="C89" s="45">
        <f t="shared" ref="C89:AZ89" si="38">(C85-$B86)/$B88</f>
        <v>-1.984927247935421</v>
      </c>
      <c r="D89" s="45">
        <f t="shared" si="38"/>
        <v>-1.984927247935421</v>
      </c>
      <c r="E89" s="45">
        <f t="shared" si="38"/>
        <v>-1.984927247935421</v>
      </c>
      <c r="F89" s="45">
        <f t="shared" si="38"/>
        <v>0.58144645223050007</v>
      </c>
      <c r="G89" s="45">
        <f t="shared" si="38"/>
        <v>0.65565354318084434</v>
      </c>
      <c r="H89" s="45">
        <f t="shared" si="38"/>
        <v>-1.984927247935421</v>
      </c>
      <c r="I89" s="45">
        <f t="shared" si="38"/>
        <v>-0.86404071090643164</v>
      </c>
      <c r="J89" s="45">
        <f t="shared" si="38"/>
        <v>2.3539126107473784E-2</v>
      </c>
      <c r="K89" s="45">
        <f t="shared" si="38"/>
        <v>-0.53436820001555241</v>
      </c>
      <c r="L89" s="45">
        <f t="shared" si="38"/>
        <v>-1.984927247935421</v>
      </c>
      <c r="M89" s="45">
        <f t="shared" si="38"/>
        <v>-0.24425639043157876</v>
      </c>
      <c r="N89" s="45">
        <f t="shared" si="38"/>
        <v>-1.0581811895421716</v>
      </c>
      <c r="O89" s="45">
        <f t="shared" si="38"/>
        <v>-0.7277760730715348</v>
      </c>
      <c r="P89" s="45">
        <f t="shared" si="38"/>
        <v>1.6414703718642503</v>
      </c>
      <c r="Q89" s="45">
        <f t="shared" si="38"/>
        <v>0.59384439281101176</v>
      </c>
      <c r="R89" s="45">
        <f t="shared" si="38"/>
        <v>-0.24425639043157876</v>
      </c>
      <c r="S89" s="45">
        <f t="shared" si="38"/>
        <v>-1.984927247935421</v>
      </c>
      <c r="T89" s="45">
        <f t="shared" si="38"/>
        <v>-5.0848517375596196E-2</v>
      </c>
      <c r="U89" s="45">
        <f t="shared" si="38"/>
        <v>-1.8398713431434341</v>
      </c>
      <c r="V89" s="45">
        <f t="shared" si="38"/>
        <v>-1.984927247935421</v>
      </c>
      <c r="W89" s="45">
        <f t="shared" si="38"/>
        <v>2.9738096397729671E-2</v>
      </c>
      <c r="X89" s="45">
        <f t="shared" si="38"/>
        <v>-1.984927247935421</v>
      </c>
      <c r="Y89" s="45">
        <f t="shared" si="38"/>
        <v>-0.27063019130284921</v>
      </c>
      <c r="Z89" s="45">
        <f t="shared" si="38"/>
        <v>-8.8042339117131538E-2</v>
      </c>
      <c r="AA89" s="45">
        <f t="shared" si="38"/>
        <v>-0.89700796199551958</v>
      </c>
      <c r="AB89" s="45">
        <f t="shared" si="38"/>
        <v>-0.53436820001555241</v>
      </c>
      <c r="AC89" s="45">
        <f t="shared" si="38"/>
        <v>-1.984927247935421</v>
      </c>
      <c r="AD89" s="45">
        <f t="shared" si="38"/>
        <v>-1.984927247935421</v>
      </c>
      <c r="AE89" s="45">
        <f t="shared" si="38"/>
        <v>-0.75753113046476295</v>
      </c>
      <c r="AF89" s="45">
        <f t="shared" si="38"/>
        <v>-1.4270199218123947</v>
      </c>
      <c r="AG89" s="45">
        <f t="shared" si="38"/>
        <v>-1.984927247935421</v>
      </c>
      <c r="AH89" s="45">
        <f t="shared" si="38"/>
        <v>-1.984927247935421</v>
      </c>
      <c r="AI89" s="45">
        <f t="shared" si="38"/>
        <v>-0.86911259568936827</v>
      </c>
      <c r="AJ89" s="45">
        <f t="shared" si="38"/>
        <v>1.6414703718642503</v>
      </c>
      <c r="AK89" s="45">
        <f t="shared" si="38"/>
        <v>2.8502695784641401</v>
      </c>
      <c r="AL89" s="45">
        <f t="shared" si="38"/>
        <v>0.83560423413099005</v>
      </c>
      <c r="AM89" s="45">
        <f t="shared" si="38"/>
        <v>-0.53436820001555241</v>
      </c>
      <c r="AN89" s="45">
        <f t="shared" si="38"/>
        <v>-1.0178878826555084</v>
      </c>
      <c r="AO89" s="45">
        <f t="shared" si="38"/>
        <v>-1.984927247935421</v>
      </c>
      <c r="AP89" s="45">
        <f t="shared" si="38"/>
        <v>-1.984927247935421</v>
      </c>
      <c r="AQ89" s="45">
        <f t="shared" si="38"/>
        <v>2.3667498958241846</v>
      </c>
      <c r="AR89" s="45">
        <f t="shared" si="38"/>
        <v>0.67443100658433797</v>
      </c>
      <c r="AS89" s="45">
        <f t="shared" si="38"/>
        <v>0.43267116526435973</v>
      </c>
      <c r="AT89" s="45">
        <f t="shared" si="38"/>
        <v>-0.31255941356178629</v>
      </c>
      <c r="AU89" s="45">
        <f t="shared" si="38"/>
        <v>-0.53436820001555241</v>
      </c>
      <c r="AV89" s="45">
        <f t="shared" si="38"/>
        <v>-0.53436820001555241</v>
      </c>
      <c r="AW89" s="45">
        <f t="shared" si="38"/>
        <v>0.43267116526435973</v>
      </c>
      <c r="AX89" s="45">
        <f t="shared" si="38"/>
        <v>0.24670205655668442</v>
      </c>
      <c r="AY89" s="45">
        <f t="shared" si="38"/>
        <v>-6.8921825901456617E-3</v>
      </c>
      <c r="AZ89" s="46">
        <f t="shared" si="38"/>
        <v>1.0077309819963465</v>
      </c>
    </row>
    <row r="90" spans="1:52" x14ac:dyDescent="0.25">
      <c r="A90" s="24"/>
      <c r="B90" s="25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21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21"/>
      <c r="AE90" s="10"/>
      <c r="AF90" s="10"/>
      <c r="AG90" s="21"/>
      <c r="AH90" s="10"/>
      <c r="AI90" s="10"/>
      <c r="AJ90" s="10"/>
      <c r="AK90" s="10"/>
      <c r="AL90" s="21"/>
      <c r="AM90" s="10"/>
      <c r="AN90" s="10"/>
      <c r="AO90" s="21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</row>
    <row r="91" spans="1:52" ht="26.4" x14ac:dyDescent="0.25">
      <c r="A91" s="22" t="s">
        <v>193</v>
      </c>
      <c r="B91" s="25">
        <f>B85</f>
        <v>13927.272727272728</v>
      </c>
      <c r="C91" s="25"/>
      <c r="D91" s="25"/>
      <c r="E91" s="25"/>
      <c r="F91" s="25">
        <f t="shared" ref="F91:AZ91" si="39">F85</f>
        <v>27104.615384615383</v>
      </c>
      <c r="G91" s="25">
        <f t="shared" si="39"/>
        <v>27888.349514563106</v>
      </c>
      <c r="H91" s="25"/>
      <c r="I91" s="25">
        <f t="shared" si="39"/>
        <v>11838.181818181818</v>
      </c>
      <c r="J91" s="25">
        <f t="shared" si="39"/>
        <v>21212.307692307691</v>
      </c>
      <c r="K91" s="25">
        <f t="shared" si="39"/>
        <v>15320</v>
      </c>
      <c r="L91" s="25"/>
      <c r="M91" s="25">
        <f t="shared" si="39"/>
        <v>18384</v>
      </c>
      <c r="N91" s="25">
        <f t="shared" si="39"/>
        <v>9787.7777777777774</v>
      </c>
      <c r="O91" s="25">
        <f t="shared" si="39"/>
        <v>13277.333333333334</v>
      </c>
      <c r="P91" s="25">
        <f t="shared" si="39"/>
        <v>38300</v>
      </c>
      <c r="Q91" s="25">
        <f t="shared" si="39"/>
        <v>27235.555555555555</v>
      </c>
      <c r="R91" s="25">
        <f t="shared" si="39"/>
        <v>18384</v>
      </c>
      <c r="S91" s="25"/>
      <c r="T91" s="25">
        <f t="shared" si="39"/>
        <v>20426.666666666668</v>
      </c>
      <c r="U91" s="25">
        <f t="shared" si="39"/>
        <v>1532</v>
      </c>
      <c r="V91" s="25"/>
      <c r="W91" s="25">
        <f t="shared" si="39"/>
        <v>21277.777777777777</v>
      </c>
      <c r="X91" s="25"/>
      <c r="Y91" s="25">
        <f t="shared" si="39"/>
        <v>18105.454545454544</v>
      </c>
      <c r="Z91" s="25">
        <f t="shared" si="39"/>
        <v>20033.846153846152</v>
      </c>
      <c r="AA91" s="25">
        <f t="shared" si="39"/>
        <v>11490</v>
      </c>
      <c r="AB91" s="25">
        <f t="shared" si="39"/>
        <v>15320</v>
      </c>
      <c r="AC91" s="25"/>
      <c r="AD91" s="25"/>
      <c r="AE91" s="25">
        <f t="shared" si="39"/>
        <v>12963.076923076924</v>
      </c>
      <c r="AF91" s="25">
        <f t="shared" si="39"/>
        <v>5892.3076923076924</v>
      </c>
      <c r="AG91" s="25"/>
      <c r="AH91" s="25"/>
      <c r="AI91" s="25">
        <f t="shared" si="39"/>
        <v>11784.615384615385</v>
      </c>
      <c r="AJ91" s="25">
        <f t="shared" si="39"/>
        <v>38300</v>
      </c>
      <c r="AK91" s="25">
        <f t="shared" si="39"/>
        <v>51066.666666666664</v>
      </c>
      <c r="AL91" s="25">
        <f t="shared" si="39"/>
        <v>29788.888888888891</v>
      </c>
      <c r="AM91" s="25">
        <f t="shared" si="39"/>
        <v>15320</v>
      </c>
      <c r="AN91" s="25">
        <f t="shared" si="39"/>
        <v>10213.333333333334</v>
      </c>
      <c r="AO91" s="25"/>
      <c r="AP91" s="25"/>
      <c r="AQ91" s="25">
        <f t="shared" si="39"/>
        <v>45960</v>
      </c>
      <c r="AR91" s="25">
        <f t="shared" si="39"/>
        <v>28086.666666666668</v>
      </c>
      <c r="AS91" s="25">
        <f t="shared" si="39"/>
        <v>25533.333333333332</v>
      </c>
      <c r="AT91" s="25">
        <f t="shared" si="39"/>
        <v>17662.6213592233</v>
      </c>
      <c r="AU91" s="25">
        <f t="shared" si="39"/>
        <v>15320</v>
      </c>
      <c r="AV91" s="25">
        <f t="shared" si="39"/>
        <v>15320</v>
      </c>
      <c r="AW91" s="25">
        <f t="shared" si="39"/>
        <v>25533.333333333332</v>
      </c>
      <c r="AX91" s="25">
        <f t="shared" si="39"/>
        <v>23569.23076923077</v>
      </c>
      <c r="AY91" s="25">
        <f t="shared" si="39"/>
        <v>20890.909090909092</v>
      </c>
      <c r="AZ91" s="25">
        <f t="shared" si="39"/>
        <v>31606.796116504855</v>
      </c>
    </row>
    <row r="92" spans="1:52" ht="26.4" x14ac:dyDescent="0.25">
      <c r="A92" s="24" t="s">
        <v>201</v>
      </c>
      <c r="B92" s="47">
        <f>AVERAGE(B91:AZ91)</f>
        <v>20963.700500147101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21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21"/>
      <c r="AE92" s="10"/>
      <c r="AF92" s="10"/>
      <c r="AG92" s="21"/>
      <c r="AH92" s="10"/>
      <c r="AI92" s="10"/>
      <c r="AJ92" s="10"/>
      <c r="AK92" s="10"/>
      <c r="AL92" s="21"/>
      <c r="AM92" s="10"/>
      <c r="AN92" s="10"/>
      <c r="AO92" s="21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</row>
    <row r="93" spans="1:52" x14ac:dyDescent="0.25">
      <c r="A93" s="24"/>
      <c r="B93" s="25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21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21"/>
      <c r="AE93" s="10"/>
      <c r="AF93" s="10"/>
      <c r="AG93" s="21"/>
      <c r="AH93" s="10"/>
      <c r="AI93" s="10"/>
      <c r="AJ93" s="10"/>
      <c r="AK93" s="10"/>
      <c r="AL93" s="21"/>
      <c r="AM93" s="10"/>
      <c r="AN93" s="10"/>
      <c r="AO93" s="21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</row>
    <row r="94" spans="1:52" x14ac:dyDescent="0.25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21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21"/>
      <c r="AE94" s="10"/>
      <c r="AF94" s="10"/>
      <c r="AG94" s="21"/>
      <c r="AH94" s="10"/>
      <c r="AI94" s="10"/>
      <c r="AJ94" s="10"/>
      <c r="AK94" s="10"/>
      <c r="AL94" s="21"/>
      <c r="AM94" s="10"/>
      <c r="AN94" s="10"/>
      <c r="AO94" s="21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</row>
    <row r="95" spans="1:52" x14ac:dyDescent="0.25">
      <c r="A95" s="14" t="s">
        <v>184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21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21"/>
      <c r="AE95" s="10"/>
      <c r="AF95" s="10"/>
      <c r="AG95" s="21"/>
      <c r="AH95" s="10"/>
      <c r="AI95" s="10"/>
      <c r="AJ95" s="10"/>
      <c r="AK95" s="10"/>
      <c r="AL95" s="21"/>
      <c r="AM95" s="10"/>
      <c r="AN95" s="10"/>
      <c r="AO95" s="21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</row>
    <row r="96" spans="1:52" x14ac:dyDescent="0.25">
      <c r="A96" s="15" t="s">
        <v>177</v>
      </c>
      <c r="B96" s="16">
        <v>10000</v>
      </c>
      <c r="C96" s="16">
        <v>0</v>
      </c>
      <c r="D96" s="16">
        <v>10000</v>
      </c>
      <c r="E96" s="16">
        <v>0</v>
      </c>
      <c r="F96" s="16">
        <v>5000</v>
      </c>
      <c r="G96" s="16">
        <v>2000</v>
      </c>
      <c r="H96" s="16">
        <v>10000</v>
      </c>
      <c r="I96" s="16">
        <v>2000</v>
      </c>
      <c r="J96" s="16">
        <v>5000</v>
      </c>
      <c r="K96" s="16">
        <v>0</v>
      </c>
      <c r="L96" s="16">
        <v>30000</v>
      </c>
      <c r="M96" s="16">
        <v>5000</v>
      </c>
      <c r="N96" s="16">
        <v>7000</v>
      </c>
      <c r="O96" s="16">
        <v>5000</v>
      </c>
      <c r="P96" s="16">
        <v>15000</v>
      </c>
      <c r="Q96" s="16">
        <v>15000</v>
      </c>
      <c r="R96" s="16" t="s">
        <v>123</v>
      </c>
      <c r="S96" s="27">
        <v>100000</v>
      </c>
      <c r="T96" s="16">
        <v>10000</v>
      </c>
      <c r="U96" s="16">
        <v>5000</v>
      </c>
      <c r="V96" s="16">
        <v>50000</v>
      </c>
      <c r="W96" s="16">
        <v>10000</v>
      </c>
      <c r="X96" s="16">
        <v>20000</v>
      </c>
      <c r="Y96" s="16">
        <v>5000</v>
      </c>
      <c r="Z96" s="16">
        <v>6000</v>
      </c>
      <c r="AA96" s="16">
        <v>20000</v>
      </c>
      <c r="AB96" s="16">
        <v>6500</v>
      </c>
      <c r="AC96" s="16">
        <v>0</v>
      </c>
      <c r="AD96" s="27">
        <v>100000</v>
      </c>
      <c r="AE96" s="16">
        <v>5000</v>
      </c>
      <c r="AF96" s="16">
        <v>0</v>
      </c>
      <c r="AG96" s="27">
        <v>100000</v>
      </c>
      <c r="AH96" s="16" t="s">
        <v>85</v>
      </c>
      <c r="AI96" s="16">
        <v>30000</v>
      </c>
      <c r="AJ96" s="16">
        <v>100000</v>
      </c>
      <c r="AK96" s="16">
        <v>40000</v>
      </c>
      <c r="AL96" s="27">
        <v>25000</v>
      </c>
      <c r="AM96" s="16" t="s">
        <v>85</v>
      </c>
      <c r="AN96" s="16">
        <v>5000</v>
      </c>
      <c r="AO96" s="27">
        <v>50000</v>
      </c>
      <c r="AP96" s="16">
        <v>0</v>
      </c>
      <c r="AQ96" s="16" t="s">
        <v>165</v>
      </c>
      <c r="AR96" s="16" t="s">
        <v>115</v>
      </c>
      <c r="AS96" s="16">
        <v>9000</v>
      </c>
      <c r="AT96" s="16">
        <v>3000</v>
      </c>
      <c r="AU96" s="16" t="s">
        <v>121</v>
      </c>
      <c r="AV96" s="16">
        <v>6000</v>
      </c>
      <c r="AW96" s="16">
        <v>8000</v>
      </c>
      <c r="AX96" s="16">
        <v>5000</v>
      </c>
      <c r="AY96" s="16">
        <v>7500</v>
      </c>
      <c r="AZ96" s="17">
        <v>5000</v>
      </c>
    </row>
    <row r="97" spans="1:52" x14ac:dyDescent="0.25">
      <c r="A97" s="18" t="s">
        <v>178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5000</v>
      </c>
      <c r="I97" s="13">
        <v>0</v>
      </c>
      <c r="J97" s="13">
        <v>1000</v>
      </c>
      <c r="K97" s="13">
        <v>0</v>
      </c>
      <c r="L97" s="13">
        <v>0</v>
      </c>
      <c r="M97" s="13">
        <v>5000</v>
      </c>
      <c r="N97" s="13">
        <v>3000</v>
      </c>
      <c r="O97" s="13">
        <v>0</v>
      </c>
      <c r="P97" s="13">
        <v>10000</v>
      </c>
      <c r="Q97" s="13">
        <v>2000</v>
      </c>
      <c r="R97" s="13">
        <v>0</v>
      </c>
      <c r="S97" s="28">
        <v>5000</v>
      </c>
      <c r="T97" s="13">
        <v>10000</v>
      </c>
      <c r="U97" s="13">
        <v>1000</v>
      </c>
      <c r="V97" s="13">
        <v>0</v>
      </c>
      <c r="W97" s="13">
        <v>3000</v>
      </c>
      <c r="X97" s="13">
        <v>0</v>
      </c>
      <c r="Y97" s="13">
        <v>2000</v>
      </c>
      <c r="Z97" s="13">
        <v>4000</v>
      </c>
      <c r="AA97" s="13">
        <v>10000</v>
      </c>
      <c r="AB97" s="13">
        <v>2500</v>
      </c>
      <c r="AC97" s="13">
        <v>0</v>
      </c>
      <c r="AD97" s="28">
        <v>1000</v>
      </c>
      <c r="AE97" s="13">
        <v>1000</v>
      </c>
      <c r="AF97" s="13">
        <v>0</v>
      </c>
      <c r="AG97" s="28">
        <v>0</v>
      </c>
      <c r="AH97" s="13" t="s">
        <v>85</v>
      </c>
      <c r="AI97" s="13">
        <v>0</v>
      </c>
      <c r="AJ97" s="13">
        <v>0</v>
      </c>
      <c r="AK97" s="13">
        <v>0</v>
      </c>
      <c r="AL97" s="28">
        <v>10000</v>
      </c>
      <c r="AM97" s="13">
        <v>5000</v>
      </c>
      <c r="AN97" s="13">
        <v>5000</v>
      </c>
      <c r="AO97" s="28">
        <v>0</v>
      </c>
      <c r="AP97" s="13">
        <v>12000</v>
      </c>
      <c r="AQ97" s="13">
        <v>30000</v>
      </c>
      <c r="AR97" s="13" t="s">
        <v>169</v>
      </c>
      <c r="AS97" s="13">
        <v>4500</v>
      </c>
      <c r="AT97" s="13">
        <v>0</v>
      </c>
      <c r="AU97" s="13" t="s">
        <v>122</v>
      </c>
      <c r="AV97" s="13">
        <v>1000</v>
      </c>
      <c r="AW97" s="13">
        <v>4000</v>
      </c>
      <c r="AX97" s="13">
        <v>7500</v>
      </c>
      <c r="AY97" s="13">
        <v>3000</v>
      </c>
      <c r="AZ97" s="19">
        <v>500</v>
      </c>
    </row>
    <row r="98" spans="1:52" x14ac:dyDescent="0.25">
      <c r="A98" s="22" t="s">
        <v>192</v>
      </c>
      <c r="B98" s="25">
        <f>B96+B97</f>
        <v>10000</v>
      </c>
      <c r="C98" s="25" t="s">
        <v>194</v>
      </c>
      <c r="D98" s="25">
        <f t="shared" ref="D98:AZ98" si="40">D96+D97</f>
        <v>10000</v>
      </c>
      <c r="E98" s="25" t="s">
        <v>194</v>
      </c>
      <c r="F98" s="25">
        <f t="shared" si="40"/>
        <v>5000</v>
      </c>
      <c r="G98" s="25">
        <f t="shared" si="40"/>
        <v>2000</v>
      </c>
      <c r="H98" s="25">
        <f t="shared" si="40"/>
        <v>15000</v>
      </c>
      <c r="I98" s="25">
        <f t="shared" si="40"/>
        <v>2000</v>
      </c>
      <c r="J98" s="25">
        <f t="shared" si="40"/>
        <v>6000</v>
      </c>
      <c r="K98" s="25" t="s">
        <v>194</v>
      </c>
      <c r="L98" s="25">
        <f t="shared" si="40"/>
        <v>30000</v>
      </c>
      <c r="M98" s="25">
        <f t="shared" si="40"/>
        <v>10000</v>
      </c>
      <c r="N98" s="25">
        <f t="shared" si="40"/>
        <v>10000</v>
      </c>
      <c r="O98" s="25">
        <f t="shared" si="40"/>
        <v>5000</v>
      </c>
      <c r="P98" s="25">
        <f t="shared" si="40"/>
        <v>25000</v>
      </c>
      <c r="Q98" s="25">
        <f t="shared" si="40"/>
        <v>17000</v>
      </c>
      <c r="R98" s="25">
        <f t="shared" si="40"/>
        <v>6000</v>
      </c>
      <c r="S98" s="25">
        <f t="shared" si="40"/>
        <v>105000</v>
      </c>
      <c r="T98" s="25">
        <f t="shared" si="40"/>
        <v>20000</v>
      </c>
      <c r="U98" s="25">
        <f t="shared" si="40"/>
        <v>6000</v>
      </c>
      <c r="V98" s="25">
        <f t="shared" si="40"/>
        <v>50000</v>
      </c>
      <c r="W98" s="25">
        <f t="shared" si="40"/>
        <v>13000</v>
      </c>
      <c r="X98" s="25">
        <f t="shared" si="40"/>
        <v>20000</v>
      </c>
      <c r="Y98" s="25">
        <f t="shared" si="40"/>
        <v>7000</v>
      </c>
      <c r="Z98" s="25">
        <f t="shared" si="40"/>
        <v>10000</v>
      </c>
      <c r="AA98" s="25">
        <f t="shared" si="40"/>
        <v>30000</v>
      </c>
      <c r="AB98" s="25">
        <f t="shared" si="40"/>
        <v>9000</v>
      </c>
      <c r="AC98" s="25" t="s">
        <v>194</v>
      </c>
      <c r="AD98" s="25">
        <f t="shared" si="40"/>
        <v>101000</v>
      </c>
      <c r="AE98" s="25">
        <f t="shared" si="40"/>
        <v>6000</v>
      </c>
      <c r="AF98" s="25" t="s">
        <v>194</v>
      </c>
      <c r="AG98" s="25">
        <f t="shared" si="40"/>
        <v>100000</v>
      </c>
      <c r="AH98" s="25" t="s">
        <v>194</v>
      </c>
      <c r="AI98" s="25">
        <f t="shared" si="40"/>
        <v>30000</v>
      </c>
      <c r="AJ98" s="25">
        <f t="shared" si="40"/>
        <v>100000</v>
      </c>
      <c r="AK98" s="25">
        <f t="shared" si="40"/>
        <v>40000</v>
      </c>
      <c r="AL98" s="25">
        <f t="shared" si="40"/>
        <v>35000</v>
      </c>
      <c r="AM98" s="25" t="s">
        <v>194</v>
      </c>
      <c r="AN98" s="25">
        <f t="shared" si="40"/>
        <v>10000</v>
      </c>
      <c r="AO98" s="25">
        <f t="shared" si="40"/>
        <v>50000</v>
      </c>
      <c r="AP98" s="25" t="s">
        <v>194</v>
      </c>
      <c r="AQ98" s="25" t="s">
        <v>194</v>
      </c>
      <c r="AR98" s="25">
        <f t="shared" si="40"/>
        <v>6000</v>
      </c>
      <c r="AS98" s="25">
        <f t="shared" si="40"/>
        <v>13500</v>
      </c>
      <c r="AT98" s="25">
        <f t="shared" si="40"/>
        <v>3000</v>
      </c>
      <c r="AU98" s="25">
        <f t="shared" si="40"/>
        <v>10000</v>
      </c>
      <c r="AV98" s="25">
        <f t="shared" si="40"/>
        <v>7000</v>
      </c>
      <c r="AW98" s="25">
        <f t="shared" si="40"/>
        <v>12000</v>
      </c>
      <c r="AX98" s="25">
        <f t="shared" si="40"/>
        <v>12500</v>
      </c>
      <c r="AY98" s="25">
        <f t="shared" si="40"/>
        <v>10500</v>
      </c>
      <c r="AZ98" s="25">
        <f t="shared" si="40"/>
        <v>5500</v>
      </c>
    </row>
    <row r="99" spans="1:52" ht="26.4" x14ac:dyDescent="0.25">
      <c r="A99" s="22" t="s">
        <v>193</v>
      </c>
      <c r="B99" s="25">
        <f>(B98*$C$116)/B$114</f>
        <v>13927.272727272728</v>
      </c>
      <c r="C99" s="25"/>
      <c r="D99" s="25">
        <f>(D98*$C$116)/D$114</f>
        <v>13927.272727272728</v>
      </c>
      <c r="E99" s="25"/>
      <c r="F99" s="25">
        <f>(F98*$C$116)/F$114</f>
        <v>5892.3076923076924</v>
      </c>
      <c r="G99" s="25">
        <f>(G98*$C$116)/G$114</f>
        <v>3718.4466019417478</v>
      </c>
      <c r="H99" s="25">
        <f>(H98*$C$116)/H$114</f>
        <v>27888.349514563106</v>
      </c>
      <c r="I99" s="25">
        <f>(I98*$C$116)/I$114</f>
        <v>2785.4545454545455</v>
      </c>
      <c r="J99" s="25">
        <f>(J98*$C$116)/J$114</f>
        <v>7070.7692307692305</v>
      </c>
      <c r="K99" s="25"/>
      <c r="L99" s="29">
        <f t="shared" ref="L99:R99" si="41">(L98*$C$116)/L$114</f>
        <v>30640</v>
      </c>
      <c r="M99" s="25">
        <f t="shared" si="41"/>
        <v>10213.333333333334</v>
      </c>
      <c r="N99" s="25">
        <f t="shared" si="41"/>
        <v>8511.1111111111113</v>
      </c>
      <c r="O99" s="25">
        <f t="shared" si="41"/>
        <v>5106.666666666667</v>
      </c>
      <c r="P99" s="25">
        <f t="shared" si="41"/>
        <v>21277.777777777777</v>
      </c>
      <c r="Q99" s="25">
        <f t="shared" si="41"/>
        <v>14468.888888888889</v>
      </c>
      <c r="R99" s="25">
        <f t="shared" si="41"/>
        <v>6128</v>
      </c>
      <c r="S99" s="41"/>
      <c r="T99" s="25">
        <f t="shared" ref="T99:U99" si="42">(T98*$C$116)/T$114</f>
        <v>20426.666666666668</v>
      </c>
      <c r="U99" s="25">
        <f t="shared" si="42"/>
        <v>6128</v>
      </c>
      <c r="V99" s="41"/>
      <c r="W99" s="25">
        <f t="shared" ref="W99:AB99" si="43">(W98*$C$116)/W$114</f>
        <v>11064.444444444445</v>
      </c>
      <c r="X99" s="25">
        <f t="shared" si="43"/>
        <v>17022.222222222223</v>
      </c>
      <c r="Y99" s="25">
        <f t="shared" si="43"/>
        <v>9749.0909090909099</v>
      </c>
      <c r="Z99" s="25">
        <f t="shared" si="43"/>
        <v>11784.615384615385</v>
      </c>
      <c r="AA99" s="25">
        <f t="shared" si="43"/>
        <v>11490</v>
      </c>
      <c r="AB99" s="25">
        <f t="shared" si="43"/>
        <v>5515.2</v>
      </c>
      <c r="AC99" s="25"/>
      <c r="AD99" s="41"/>
      <c r="AE99" s="25">
        <f t="shared" ref="AE99" si="44">(AE98*$C$116)/AE$114</f>
        <v>7070.7692307692305</v>
      </c>
      <c r="AF99" s="25"/>
      <c r="AG99" s="41"/>
      <c r="AH99" s="25"/>
      <c r="AI99" s="25">
        <f t="shared" ref="AI99" si="45">(AI98*$C$116)/AI$114</f>
        <v>35353.846153846156</v>
      </c>
      <c r="AJ99" s="25">
        <f t="shared" ref="AJ99" si="46">(AJ98*$C$116)/AJ$114</f>
        <v>38300</v>
      </c>
      <c r="AK99" s="25">
        <f t="shared" ref="AK99" si="47">(AK98*$C$116)/AK$114</f>
        <v>40853.333333333336</v>
      </c>
      <c r="AL99" s="25">
        <f t="shared" ref="AL99" si="48">(AL98*$C$116)/AL$114</f>
        <v>29788.888888888891</v>
      </c>
      <c r="AM99" s="25"/>
      <c r="AN99" s="25">
        <f t="shared" ref="AN99" si="49">(AN98*$C$116)/AN$114</f>
        <v>10213.333333333334</v>
      </c>
      <c r="AO99" s="25">
        <f t="shared" ref="AO99" si="50">(AO98*$C$116)/AO$114</f>
        <v>30640</v>
      </c>
      <c r="AP99" s="25"/>
      <c r="AQ99" s="25"/>
      <c r="AR99" s="25">
        <f t="shared" ref="AR99:AZ99" si="51">(AR98*$C$116)/AR$114</f>
        <v>6128</v>
      </c>
      <c r="AS99" s="25">
        <f t="shared" si="51"/>
        <v>13788</v>
      </c>
      <c r="AT99" s="25">
        <f t="shared" si="51"/>
        <v>5577.6699029126212</v>
      </c>
      <c r="AU99" s="25">
        <f t="shared" si="51"/>
        <v>8511.1111111111113</v>
      </c>
      <c r="AV99" s="25">
        <f t="shared" si="51"/>
        <v>8249.2307692307695</v>
      </c>
      <c r="AW99" s="25">
        <f t="shared" si="51"/>
        <v>12256</v>
      </c>
      <c r="AX99" s="25">
        <f t="shared" si="51"/>
        <v>14730.76923076923</v>
      </c>
      <c r="AY99" s="25">
        <f t="shared" si="51"/>
        <v>14623.636363636364</v>
      </c>
      <c r="AZ99" s="25">
        <f t="shared" si="51"/>
        <v>10225.728155339806</v>
      </c>
    </row>
    <row r="100" spans="1:52" ht="26.4" x14ac:dyDescent="0.25">
      <c r="A100" s="22" t="s">
        <v>202</v>
      </c>
      <c r="B100" s="23">
        <f>AVERAGE(B99:AZ99)</f>
        <v>14501.215971514999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21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21"/>
      <c r="AE100" s="10"/>
      <c r="AF100" s="10"/>
      <c r="AG100" s="21"/>
      <c r="AH100" s="10"/>
      <c r="AI100" s="10"/>
      <c r="AJ100" s="10"/>
      <c r="AK100" s="10"/>
      <c r="AL100" s="21"/>
      <c r="AM100" s="10"/>
      <c r="AN100" s="10"/>
      <c r="AO100" s="21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</row>
    <row r="101" spans="1:52" x14ac:dyDescent="0.25">
      <c r="A101" s="24"/>
      <c r="B101" s="2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21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21"/>
      <c r="AE101" s="10"/>
      <c r="AF101" s="10"/>
      <c r="AG101" s="21"/>
      <c r="AH101" s="10"/>
      <c r="AI101" s="10"/>
      <c r="AJ101" s="10"/>
      <c r="AK101" s="10"/>
      <c r="AL101" s="21"/>
      <c r="AM101" s="10"/>
      <c r="AN101" s="10"/>
      <c r="AO101" s="21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</row>
    <row r="102" spans="1:52" x14ac:dyDescent="0.25">
      <c r="A102" s="42" t="s">
        <v>240</v>
      </c>
      <c r="B102" s="16">
        <f>_xlfn.STDEV.S(B99:AZ99)</f>
        <v>10183.369428279926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27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27"/>
      <c r="AE102" s="16"/>
      <c r="AF102" s="16"/>
      <c r="AG102" s="27"/>
      <c r="AH102" s="16"/>
      <c r="AI102" s="16"/>
      <c r="AJ102" s="16"/>
      <c r="AK102" s="16"/>
      <c r="AL102" s="27"/>
      <c r="AM102" s="16"/>
      <c r="AN102" s="16"/>
      <c r="AO102" s="27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7"/>
    </row>
    <row r="103" spans="1:52" x14ac:dyDescent="0.25">
      <c r="A103" s="44" t="s">
        <v>241</v>
      </c>
      <c r="B103" s="45">
        <f>(B99-$B100)/$B102</f>
        <v>-5.6360838942795387E-2</v>
      </c>
      <c r="C103" s="45">
        <f t="shared" ref="C103:AZ103" si="52">(C99-$B100)/$B102</f>
        <v>-1.4240096142681531</v>
      </c>
      <c r="D103" s="45">
        <f t="shared" si="52"/>
        <v>-5.6360838942795387E-2</v>
      </c>
      <c r="E103" s="45">
        <f t="shared" si="52"/>
        <v>-1.4240096142681531</v>
      </c>
      <c r="F103" s="45">
        <f t="shared" si="52"/>
        <v>-0.84538897855357853</v>
      </c>
      <c r="G103" s="45">
        <f t="shared" si="52"/>
        <v>-1.0588606693997324</v>
      </c>
      <c r="H103" s="45">
        <f t="shared" si="52"/>
        <v>1.3146074722450023</v>
      </c>
      <c r="I103" s="45">
        <f t="shared" si="52"/>
        <v>-1.1504798592030814</v>
      </c>
      <c r="J103" s="45">
        <f t="shared" si="52"/>
        <v>-0.72966485141066384</v>
      </c>
      <c r="K103" s="45">
        <f t="shared" si="52"/>
        <v>-1.4240096142681531</v>
      </c>
      <c r="L103" s="45">
        <f t="shared" si="52"/>
        <v>1.5848176914476335</v>
      </c>
      <c r="M103" s="45">
        <f t="shared" si="52"/>
        <v>-0.42106717902955743</v>
      </c>
      <c r="N103" s="45">
        <f t="shared" si="52"/>
        <v>-0.58822425156932334</v>
      </c>
      <c r="O103" s="45">
        <f t="shared" si="52"/>
        <v>-0.92253839664885529</v>
      </c>
      <c r="P103" s="45">
        <f t="shared" si="52"/>
        <v>0.665453792478921</v>
      </c>
      <c r="Q103" s="45">
        <f t="shared" si="52"/>
        <v>-3.1744976801426779E-3</v>
      </c>
      <c r="R103" s="45">
        <f t="shared" si="52"/>
        <v>-0.82224415312499566</v>
      </c>
      <c r="S103" s="45">
        <f t="shared" si="52"/>
        <v>-1.4240096142681531</v>
      </c>
      <c r="T103" s="45">
        <f t="shared" si="52"/>
        <v>0.58187525620903824</v>
      </c>
      <c r="U103" s="45">
        <f t="shared" si="52"/>
        <v>-0.82224415312499566</v>
      </c>
      <c r="V103" s="45">
        <f t="shared" si="52"/>
        <v>-1.4240096142681531</v>
      </c>
      <c r="W103" s="45">
        <f t="shared" si="52"/>
        <v>-0.33748864275967444</v>
      </c>
      <c r="X103" s="45">
        <f t="shared" si="52"/>
        <v>0.24756111112950627</v>
      </c>
      <c r="Y103" s="45">
        <f t="shared" si="52"/>
        <v>-0.46665547154040266</v>
      </c>
      <c r="Z103" s="45">
        <f t="shared" si="52"/>
        <v>-0.2667683428390043</v>
      </c>
      <c r="AA103" s="45">
        <f t="shared" si="52"/>
        <v>-0.295699374624733</v>
      </c>
      <c r="AB103" s="45">
        <f t="shared" si="52"/>
        <v>-0.88242069923931155</v>
      </c>
      <c r="AC103" s="45">
        <f t="shared" si="52"/>
        <v>-1.4240096142681531</v>
      </c>
      <c r="AD103" s="45">
        <f t="shared" si="52"/>
        <v>-1.4240096142681531</v>
      </c>
      <c r="AE103" s="45">
        <f t="shared" si="52"/>
        <v>-0.72966485141066384</v>
      </c>
      <c r="AF103" s="45">
        <f t="shared" si="52"/>
        <v>-1.4240096142681531</v>
      </c>
      <c r="AG103" s="45">
        <f>(AG99-$B100)/$B102</f>
        <v>-1.4240096142681531</v>
      </c>
      <c r="AH103" s="45">
        <f t="shared" si="52"/>
        <v>-1.4240096142681531</v>
      </c>
      <c r="AI103" s="45">
        <f t="shared" si="52"/>
        <v>2.0477142000192936</v>
      </c>
      <c r="AJ103" s="45">
        <f t="shared" si="52"/>
        <v>2.3370245178765803</v>
      </c>
      <c r="AK103" s="45">
        <f t="shared" si="52"/>
        <v>2.5877601266862293</v>
      </c>
      <c r="AL103" s="45">
        <f t="shared" si="52"/>
        <v>1.5012391551777509</v>
      </c>
      <c r="AM103" s="45">
        <f t="shared" si="52"/>
        <v>-1.4240096142681531</v>
      </c>
      <c r="AN103" s="45">
        <f t="shared" si="52"/>
        <v>-0.42106717902955743</v>
      </c>
      <c r="AO103" s="45">
        <f t="shared" si="52"/>
        <v>1.5848176914476335</v>
      </c>
      <c r="AP103" s="45">
        <f t="shared" si="52"/>
        <v>-1.4240096142681531</v>
      </c>
      <c r="AQ103" s="45">
        <f t="shared" si="52"/>
        <v>-1.4240096142681531</v>
      </c>
      <c r="AR103" s="45">
        <f t="shared" si="52"/>
        <v>-0.82224415312499566</v>
      </c>
      <c r="AS103" s="45">
        <f t="shared" si="52"/>
        <v>-7.0037326696049021E-2</v>
      </c>
      <c r="AT103" s="45">
        <f t="shared" si="52"/>
        <v>-0.8762861969655219</v>
      </c>
      <c r="AU103" s="45">
        <f t="shared" si="52"/>
        <v>-0.58822425156932334</v>
      </c>
      <c r="AV103" s="45">
        <f t="shared" si="52"/>
        <v>-0.61394072426774893</v>
      </c>
      <c r="AW103" s="45">
        <f t="shared" si="52"/>
        <v>-0.22047869198183837</v>
      </c>
      <c r="AX103" s="45">
        <f t="shared" si="52"/>
        <v>2.2541975018282839E-2</v>
      </c>
      <c r="AY103" s="45">
        <f t="shared" si="52"/>
        <v>1.2021599823472458E-2</v>
      </c>
      <c r="AZ103" s="46">
        <f t="shared" si="52"/>
        <v>-0.41985001587999604</v>
      </c>
    </row>
    <row r="104" spans="1:52" x14ac:dyDescent="0.25">
      <c r="A104" s="24"/>
      <c r="B104" s="2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21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21"/>
      <c r="AE104" s="10"/>
      <c r="AF104" s="10"/>
      <c r="AG104" s="21"/>
      <c r="AH104" s="10"/>
      <c r="AI104" s="10"/>
      <c r="AJ104" s="10"/>
      <c r="AK104" s="10"/>
      <c r="AL104" s="21"/>
      <c r="AM104" s="10"/>
      <c r="AN104" s="10"/>
      <c r="AO104" s="21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</row>
    <row r="105" spans="1:52" ht="26.4" x14ac:dyDescent="0.25">
      <c r="A105" s="22" t="s">
        <v>193</v>
      </c>
      <c r="B105" s="25">
        <f>B99</f>
        <v>13927.272727272728</v>
      </c>
      <c r="C105" s="25"/>
      <c r="D105" s="25">
        <f t="shared" ref="D105:AZ105" si="53">D99</f>
        <v>13927.272727272728</v>
      </c>
      <c r="E105" s="25"/>
      <c r="F105" s="25">
        <f t="shared" si="53"/>
        <v>5892.3076923076924</v>
      </c>
      <c r="G105" s="25">
        <f t="shared" si="53"/>
        <v>3718.4466019417478</v>
      </c>
      <c r="H105" s="25">
        <f t="shared" si="53"/>
        <v>27888.349514563106</v>
      </c>
      <c r="I105" s="25">
        <f t="shared" si="53"/>
        <v>2785.4545454545455</v>
      </c>
      <c r="J105" s="25">
        <f t="shared" si="53"/>
        <v>7070.7692307692305</v>
      </c>
      <c r="K105" s="25"/>
      <c r="L105" s="25">
        <f t="shared" si="53"/>
        <v>30640</v>
      </c>
      <c r="M105" s="25">
        <f t="shared" si="53"/>
        <v>10213.333333333334</v>
      </c>
      <c r="N105" s="25">
        <f t="shared" si="53"/>
        <v>8511.1111111111113</v>
      </c>
      <c r="O105" s="25">
        <f t="shared" si="53"/>
        <v>5106.666666666667</v>
      </c>
      <c r="P105" s="25">
        <f t="shared" si="53"/>
        <v>21277.777777777777</v>
      </c>
      <c r="Q105" s="25">
        <f t="shared" si="53"/>
        <v>14468.888888888889</v>
      </c>
      <c r="R105" s="25">
        <f t="shared" si="53"/>
        <v>6128</v>
      </c>
      <c r="S105" s="25"/>
      <c r="T105" s="25">
        <f t="shared" si="53"/>
        <v>20426.666666666668</v>
      </c>
      <c r="U105" s="25">
        <f t="shared" si="53"/>
        <v>6128</v>
      </c>
      <c r="V105" s="25"/>
      <c r="W105" s="25">
        <f t="shared" si="53"/>
        <v>11064.444444444445</v>
      </c>
      <c r="X105" s="25">
        <f t="shared" si="53"/>
        <v>17022.222222222223</v>
      </c>
      <c r="Y105" s="25">
        <f t="shared" si="53"/>
        <v>9749.0909090909099</v>
      </c>
      <c r="Z105" s="25">
        <f t="shared" si="53"/>
        <v>11784.615384615385</v>
      </c>
      <c r="AA105" s="25">
        <f t="shared" si="53"/>
        <v>11490</v>
      </c>
      <c r="AB105" s="25">
        <f t="shared" si="53"/>
        <v>5515.2</v>
      </c>
      <c r="AC105" s="25"/>
      <c r="AD105" s="25"/>
      <c r="AE105" s="25">
        <f t="shared" si="53"/>
        <v>7070.7692307692305</v>
      </c>
      <c r="AF105" s="25"/>
      <c r="AG105" s="25"/>
      <c r="AH105" s="25"/>
      <c r="AI105" s="25">
        <f t="shared" si="53"/>
        <v>35353.846153846156</v>
      </c>
      <c r="AJ105" s="25">
        <f t="shared" si="53"/>
        <v>38300</v>
      </c>
      <c r="AK105" s="25">
        <f t="shared" si="53"/>
        <v>40853.333333333336</v>
      </c>
      <c r="AL105" s="25">
        <f t="shared" si="53"/>
        <v>29788.888888888891</v>
      </c>
      <c r="AM105" s="25"/>
      <c r="AN105" s="25">
        <f t="shared" si="53"/>
        <v>10213.333333333334</v>
      </c>
      <c r="AO105" s="25">
        <f t="shared" si="53"/>
        <v>30640</v>
      </c>
      <c r="AP105" s="25"/>
      <c r="AQ105" s="25"/>
      <c r="AR105" s="25">
        <f t="shared" si="53"/>
        <v>6128</v>
      </c>
      <c r="AS105" s="25">
        <f t="shared" si="53"/>
        <v>13788</v>
      </c>
      <c r="AT105" s="25">
        <f t="shared" si="53"/>
        <v>5577.6699029126212</v>
      </c>
      <c r="AU105" s="25">
        <f t="shared" si="53"/>
        <v>8511.1111111111113</v>
      </c>
      <c r="AV105" s="25">
        <f t="shared" si="53"/>
        <v>8249.2307692307695</v>
      </c>
      <c r="AW105" s="25">
        <f t="shared" si="53"/>
        <v>12256</v>
      </c>
      <c r="AX105" s="25">
        <f t="shared" si="53"/>
        <v>14730.76923076923</v>
      </c>
      <c r="AY105" s="25">
        <f t="shared" si="53"/>
        <v>14623.636363636364</v>
      </c>
      <c r="AZ105" s="25">
        <f t="shared" si="53"/>
        <v>10225.728155339806</v>
      </c>
    </row>
    <row r="106" spans="1:52" ht="26.4" x14ac:dyDescent="0.25">
      <c r="A106" s="24" t="s">
        <v>245</v>
      </c>
      <c r="B106" s="47">
        <f>AVERAGE(B105:AZ105)</f>
        <v>14501.215971514999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21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21"/>
      <c r="AE106" s="10"/>
      <c r="AF106" s="10"/>
      <c r="AG106" s="21"/>
      <c r="AH106" s="10"/>
      <c r="AI106" s="10"/>
      <c r="AJ106" s="10"/>
      <c r="AK106" s="10"/>
      <c r="AL106" s="21"/>
      <c r="AM106" s="10"/>
      <c r="AN106" s="10"/>
      <c r="AO106" s="21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</row>
    <row r="107" spans="1:52" x14ac:dyDescent="0.25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21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21"/>
      <c r="AE107" s="10"/>
      <c r="AF107" s="10"/>
      <c r="AG107" s="21"/>
      <c r="AH107" s="10"/>
      <c r="AI107" s="10"/>
      <c r="AJ107" s="10"/>
      <c r="AK107" s="10"/>
      <c r="AL107" s="21"/>
      <c r="AM107" s="10"/>
      <c r="AN107" s="10"/>
      <c r="AO107" s="21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</row>
    <row r="108" spans="1:52" x14ac:dyDescent="0.25">
      <c r="A108" s="20" t="s">
        <v>185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21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21"/>
      <c r="AE108" s="10"/>
      <c r="AF108" s="10"/>
      <c r="AG108" s="21"/>
      <c r="AH108" s="10"/>
      <c r="AI108" s="10"/>
      <c r="AJ108" s="10"/>
      <c r="AK108" s="10"/>
      <c r="AL108" s="21"/>
      <c r="AM108" s="10"/>
      <c r="AN108" s="10"/>
      <c r="AO108" s="21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</row>
    <row r="109" spans="1:52" x14ac:dyDescent="0.25">
      <c r="A109" s="12" t="s">
        <v>186</v>
      </c>
      <c r="B109" s="10" t="s">
        <v>50</v>
      </c>
      <c r="C109" s="10" t="s">
        <v>59</v>
      </c>
      <c r="D109" s="10" t="s">
        <v>50</v>
      </c>
      <c r="E109" s="10" t="s">
        <v>59</v>
      </c>
      <c r="F109" s="10" t="s">
        <v>59</v>
      </c>
      <c r="G109" s="10" t="s">
        <v>59</v>
      </c>
      <c r="H109" s="10" t="s">
        <v>59</v>
      </c>
      <c r="I109" s="10" t="s">
        <v>59</v>
      </c>
      <c r="J109" s="10" t="s">
        <v>50</v>
      </c>
      <c r="K109" s="10" t="s">
        <v>50</v>
      </c>
      <c r="L109" s="10" t="s">
        <v>50</v>
      </c>
      <c r="M109" s="10" t="s">
        <v>50</v>
      </c>
      <c r="N109" s="10" t="s">
        <v>50</v>
      </c>
      <c r="O109" s="10" t="s">
        <v>59</v>
      </c>
      <c r="P109" s="10" t="s">
        <v>50</v>
      </c>
      <c r="Q109" s="10" t="s">
        <v>59</v>
      </c>
      <c r="R109" s="10" t="s">
        <v>50</v>
      </c>
      <c r="S109" s="21" t="s">
        <v>59</v>
      </c>
      <c r="T109" s="10" t="s">
        <v>50</v>
      </c>
      <c r="U109" s="10" t="s">
        <v>50</v>
      </c>
      <c r="V109" s="10" t="s">
        <v>59</v>
      </c>
      <c r="W109" s="10" t="s">
        <v>59</v>
      </c>
      <c r="X109" s="10" t="s">
        <v>50</v>
      </c>
      <c r="Y109" s="10" t="s">
        <v>59</v>
      </c>
      <c r="Z109" s="10" t="s">
        <v>59</v>
      </c>
      <c r="AA109" s="10" t="s">
        <v>50</v>
      </c>
      <c r="AB109" s="10" t="s">
        <v>59</v>
      </c>
      <c r="AC109" s="10" t="s">
        <v>50</v>
      </c>
      <c r="AD109" s="21" t="s">
        <v>50</v>
      </c>
      <c r="AE109" s="10" t="s">
        <v>59</v>
      </c>
      <c r="AF109" s="10" t="s">
        <v>50</v>
      </c>
      <c r="AG109" s="21" t="s">
        <v>50</v>
      </c>
      <c r="AH109" s="10" t="s">
        <v>59</v>
      </c>
      <c r="AI109" s="10" t="s">
        <v>50</v>
      </c>
      <c r="AJ109" s="10" t="s">
        <v>59</v>
      </c>
      <c r="AK109" s="10" t="s">
        <v>50</v>
      </c>
      <c r="AL109" s="21" t="s">
        <v>50</v>
      </c>
      <c r="AM109" s="10" t="s">
        <v>59</v>
      </c>
      <c r="AN109" s="10" t="s">
        <v>50</v>
      </c>
      <c r="AO109" s="21" t="s">
        <v>50</v>
      </c>
      <c r="AP109" s="10" t="s">
        <v>50</v>
      </c>
      <c r="AQ109" s="10" t="s">
        <v>50</v>
      </c>
      <c r="AR109" s="10" t="s">
        <v>50</v>
      </c>
      <c r="AS109" s="10" t="s">
        <v>59</v>
      </c>
      <c r="AT109" s="10" t="s">
        <v>50</v>
      </c>
      <c r="AU109" s="10" t="s">
        <v>50</v>
      </c>
      <c r="AV109" s="10" t="s">
        <v>59</v>
      </c>
      <c r="AW109" s="10" t="s">
        <v>59</v>
      </c>
      <c r="AX109" s="10" t="s">
        <v>50</v>
      </c>
      <c r="AY109" s="10" t="s">
        <v>59</v>
      </c>
      <c r="AZ109" s="10" t="s">
        <v>50</v>
      </c>
    </row>
    <row r="110" spans="1:52" x14ac:dyDescent="0.25">
      <c r="A110" s="12" t="s">
        <v>187</v>
      </c>
      <c r="B110" s="10">
        <v>22</v>
      </c>
      <c r="C110" s="10">
        <v>60</v>
      </c>
      <c r="D110" s="10">
        <v>30</v>
      </c>
      <c r="E110" s="10">
        <v>30</v>
      </c>
      <c r="F110" s="10">
        <v>30</v>
      </c>
      <c r="G110" s="10">
        <v>30</v>
      </c>
      <c r="H110" s="10">
        <v>30</v>
      </c>
      <c r="I110" s="10">
        <v>30</v>
      </c>
      <c r="J110" s="10">
        <v>40</v>
      </c>
      <c r="K110" s="10">
        <v>30</v>
      </c>
      <c r="L110" s="10">
        <v>40</v>
      </c>
      <c r="M110" s="10">
        <v>30</v>
      </c>
      <c r="N110" s="10">
        <v>50</v>
      </c>
      <c r="O110" s="10">
        <v>40</v>
      </c>
      <c r="P110" s="10">
        <v>50</v>
      </c>
      <c r="Q110" s="10">
        <v>50</v>
      </c>
      <c r="R110" s="10">
        <v>40</v>
      </c>
      <c r="S110" s="21">
        <v>22</v>
      </c>
      <c r="T110" s="10">
        <v>30</v>
      </c>
      <c r="U110" s="10">
        <v>40</v>
      </c>
      <c r="V110" s="10">
        <v>22</v>
      </c>
      <c r="W110" s="10">
        <v>50</v>
      </c>
      <c r="X110" s="10">
        <v>50</v>
      </c>
      <c r="Y110" s="10">
        <v>60</v>
      </c>
      <c r="Z110" s="10">
        <v>30</v>
      </c>
      <c r="AA110" s="10">
        <v>60</v>
      </c>
      <c r="AB110" s="10">
        <v>60</v>
      </c>
      <c r="AC110" s="10">
        <v>30</v>
      </c>
      <c r="AD110" s="21">
        <v>50</v>
      </c>
      <c r="AE110" s="10">
        <v>60</v>
      </c>
      <c r="AF110" s="10">
        <v>40</v>
      </c>
      <c r="AG110" s="21">
        <v>60</v>
      </c>
      <c r="AH110" s="10">
        <v>50</v>
      </c>
      <c r="AI110" s="10">
        <v>40</v>
      </c>
      <c r="AJ110" s="10">
        <v>30</v>
      </c>
      <c r="AK110" s="10">
        <v>50</v>
      </c>
      <c r="AL110" s="21">
        <v>30</v>
      </c>
      <c r="AM110" s="10">
        <v>30</v>
      </c>
      <c r="AN110" s="10">
        <v>60</v>
      </c>
      <c r="AO110" s="21">
        <v>60</v>
      </c>
      <c r="AP110" s="10">
        <v>30</v>
      </c>
      <c r="AQ110" s="10">
        <v>40</v>
      </c>
      <c r="AR110" s="10">
        <v>40</v>
      </c>
      <c r="AS110" s="10">
        <v>30</v>
      </c>
      <c r="AT110" s="10">
        <v>22</v>
      </c>
      <c r="AU110" s="10">
        <v>40</v>
      </c>
      <c r="AV110" s="10">
        <v>30</v>
      </c>
      <c r="AW110" s="10">
        <v>50</v>
      </c>
      <c r="AX110" s="10">
        <v>50</v>
      </c>
      <c r="AY110" s="10">
        <v>22</v>
      </c>
      <c r="AZ110" s="10">
        <v>22</v>
      </c>
    </row>
    <row r="111" spans="1:52" x14ac:dyDescent="0.25">
      <c r="A111" s="12"/>
      <c r="B111" s="10" t="s">
        <v>190</v>
      </c>
      <c r="C111" s="10">
        <f>AVERAGE(B110:AZ110)</f>
        <v>39.647058823529413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21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21"/>
      <c r="AE111" s="10"/>
      <c r="AF111" s="10"/>
      <c r="AG111" s="21"/>
      <c r="AH111" s="10"/>
      <c r="AI111" s="10"/>
      <c r="AJ111" s="10"/>
      <c r="AK111" s="10"/>
      <c r="AL111" s="21"/>
      <c r="AM111" s="10"/>
      <c r="AN111" s="10"/>
      <c r="AO111" s="21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</row>
    <row r="112" spans="1:52" x14ac:dyDescent="0.25">
      <c r="A112" s="12"/>
      <c r="B112" s="10" t="s">
        <v>191</v>
      </c>
      <c r="C112" s="10">
        <v>40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21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21"/>
      <c r="AE112" s="10"/>
      <c r="AF112" s="10"/>
      <c r="AG112" s="21"/>
      <c r="AH112" s="10"/>
      <c r="AI112" s="10"/>
      <c r="AJ112" s="10"/>
      <c r="AK112" s="10"/>
      <c r="AL112" s="21"/>
      <c r="AM112" s="10"/>
      <c r="AN112" s="10"/>
      <c r="AO112" s="21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</row>
    <row r="113" spans="1:52" x14ac:dyDescent="0.25">
      <c r="A113" s="12" t="s">
        <v>188</v>
      </c>
      <c r="B113" s="10" t="s">
        <v>52</v>
      </c>
      <c r="C113" s="10" t="s">
        <v>61</v>
      </c>
      <c r="D113" s="10" t="s">
        <v>52</v>
      </c>
      <c r="E113" s="10" t="s">
        <v>52</v>
      </c>
      <c r="F113" s="10" t="s">
        <v>77</v>
      </c>
      <c r="G113" s="10" t="s">
        <v>61</v>
      </c>
      <c r="H113" s="10" t="s">
        <v>52</v>
      </c>
      <c r="I113" s="10" t="s">
        <v>52</v>
      </c>
      <c r="J113" s="10" t="s">
        <v>52</v>
      </c>
      <c r="K113" s="10" t="s">
        <v>52</v>
      </c>
      <c r="L113" s="10" t="s">
        <v>102</v>
      </c>
      <c r="M113" s="10" t="s">
        <v>52</v>
      </c>
      <c r="N113" s="10" t="s">
        <v>52</v>
      </c>
      <c r="O113" s="10" t="s">
        <v>77</v>
      </c>
      <c r="P113" s="10" t="s">
        <v>77</v>
      </c>
      <c r="Q113" s="10" t="s">
        <v>77</v>
      </c>
      <c r="R113" s="10" t="s">
        <v>52</v>
      </c>
      <c r="S113" s="21" t="s">
        <v>61</v>
      </c>
      <c r="T113" s="10" t="s">
        <v>77</v>
      </c>
      <c r="U113" s="10" t="s">
        <v>52</v>
      </c>
      <c r="V113" s="10" t="s">
        <v>52</v>
      </c>
      <c r="W113" s="10" t="s">
        <v>77</v>
      </c>
      <c r="X113" s="10" t="s">
        <v>77</v>
      </c>
      <c r="Y113" s="10" t="s">
        <v>52</v>
      </c>
      <c r="Z113" s="10" t="s">
        <v>52</v>
      </c>
      <c r="AA113" s="10" t="s">
        <v>77</v>
      </c>
      <c r="AB113" s="10" t="s">
        <v>77</v>
      </c>
      <c r="AC113" s="10" t="s">
        <v>61</v>
      </c>
      <c r="AD113" s="21" t="s">
        <v>140</v>
      </c>
      <c r="AE113" s="10" t="s">
        <v>61</v>
      </c>
      <c r="AF113" s="10" t="s">
        <v>140</v>
      </c>
      <c r="AG113" s="21" t="s">
        <v>140</v>
      </c>
      <c r="AH113" s="10" t="s">
        <v>140</v>
      </c>
      <c r="AI113" s="10" t="s">
        <v>140</v>
      </c>
      <c r="AJ113" s="10" t="s">
        <v>77</v>
      </c>
      <c r="AK113" s="10" t="s">
        <v>140</v>
      </c>
      <c r="AL113" s="21" t="s">
        <v>140</v>
      </c>
      <c r="AM113" s="10" t="s">
        <v>77</v>
      </c>
      <c r="AN113" s="10" t="s">
        <v>140</v>
      </c>
      <c r="AO113" s="21" t="s">
        <v>140</v>
      </c>
      <c r="AP113" s="10" t="s">
        <v>77</v>
      </c>
      <c r="AQ113" s="10" t="s">
        <v>140</v>
      </c>
      <c r="AR113" s="10" t="s">
        <v>77</v>
      </c>
      <c r="AS113" s="10" t="s">
        <v>77</v>
      </c>
      <c r="AT113" s="10" t="s">
        <v>61</v>
      </c>
      <c r="AU113" s="10" t="s">
        <v>77</v>
      </c>
      <c r="AV113" s="10" t="s">
        <v>52</v>
      </c>
      <c r="AW113" s="10" t="s">
        <v>61</v>
      </c>
      <c r="AX113" s="10" t="s">
        <v>61</v>
      </c>
      <c r="AY113" s="10" t="s">
        <v>61</v>
      </c>
      <c r="AZ113" s="10" t="s">
        <v>61</v>
      </c>
    </row>
    <row r="114" spans="1:52" x14ac:dyDescent="0.25">
      <c r="A114" s="12" t="s">
        <v>189</v>
      </c>
      <c r="B114" s="10">
        <v>27500</v>
      </c>
      <c r="C114" s="10">
        <v>20600</v>
      </c>
      <c r="D114" s="10">
        <v>27500</v>
      </c>
      <c r="E114" s="10">
        <v>27500</v>
      </c>
      <c r="F114" s="10">
        <v>32500</v>
      </c>
      <c r="G114" s="10">
        <v>20600</v>
      </c>
      <c r="H114" s="10">
        <v>20600</v>
      </c>
      <c r="I114" s="10">
        <v>27500</v>
      </c>
      <c r="J114" s="10">
        <v>32500</v>
      </c>
      <c r="K114" s="10">
        <v>37500</v>
      </c>
      <c r="L114" s="10">
        <v>37500</v>
      </c>
      <c r="M114" s="10">
        <v>37500</v>
      </c>
      <c r="N114" s="10">
        <v>45000</v>
      </c>
      <c r="O114" s="10">
        <v>37500</v>
      </c>
      <c r="P114" s="10">
        <v>45000</v>
      </c>
      <c r="Q114" s="10">
        <v>45000</v>
      </c>
      <c r="R114" s="10">
        <v>37500</v>
      </c>
      <c r="S114" s="21">
        <v>20600</v>
      </c>
      <c r="T114" s="10">
        <v>37500</v>
      </c>
      <c r="U114" s="10">
        <v>37500</v>
      </c>
      <c r="V114" s="10">
        <v>27500</v>
      </c>
      <c r="W114" s="10">
        <v>45000</v>
      </c>
      <c r="X114" s="10">
        <v>45000</v>
      </c>
      <c r="Y114" s="10">
        <v>27500</v>
      </c>
      <c r="Z114" s="10">
        <v>32500</v>
      </c>
      <c r="AA114" s="10">
        <v>100000</v>
      </c>
      <c r="AB114" s="10">
        <v>62500</v>
      </c>
      <c r="AC114" s="10">
        <v>27500</v>
      </c>
      <c r="AD114" s="21">
        <v>27500</v>
      </c>
      <c r="AE114" s="10">
        <v>32500</v>
      </c>
      <c r="AF114" s="10">
        <v>32500</v>
      </c>
      <c r="AG114" s="21">
        <v>20600</v>
      </c>
      <c r="AH114" s="10">
        <v>20600</v>
      </c>
      <c r="AI114" s="10">
        <v>32500</v>
      </c>
      <c r="AJ114" s="10">
        <v>100000</v>
      </c>
      <c r="AK114" s="10">
        <v>37500</v>
      </c>
      <c r="AL114" s="21">
        <v>45000</v>
      </c>
      <c r="AM114" s="10">
        <v>27500</v>
      </c>
      <c r="AN114" s="10">
        <v>37500</v>
      </c>
      <c r="AO114" s="21">
        <v>62500</v>
      </c>
      <c r="AP114" s="10">
        <v>100000</v>
      </c>
      <c r="AQ114" s="10">
        <v>62500</v>
      </c>
      <c r="AR114" s="10">
        <v>37500</v>
      </c>
      <c r="AS114" s="10">
        <v>37500</v>
      </c>
      <c r="AT114" s="10">
        <v>20600</v>
      </c>
      <c r="AU114" s="10">
        <v>45000</v>
      </c>
      <c r="AV114" s="10">
        <v>32500</v>
      </c>
      <c r="AW114" s="10">
        <v>37500</v>
      </c>
      <c r="AX114" s="10">
        <v>32500</v>
      </c>
      <c r="AY114" s="10">
        <v>27500</v>
      </c>
      <c r="AZ114" s="10">
        <v>20600</v>
      </c>
    </row>
    <row r="115" spans="1:52" x14ac:dyDescent="0.25">
      <c r="B115" s="21" t="s">
        <v>190</v>
      </c>
      <c r="C115">
        <f>AVERAGE(B114:AZ114)</f>
        <v>38280.392156862748</v>
      </c>
    </row>
    <row r="116" spans="1:52" x14ac:dyDescent="0.25">
      <c r="B116" s="21" t="s">
        <v>191</v>
      </c>
      <c r="C116">
        <v>38300</v>
      </c>
    </row>
  </sheetData>
  <conditionalFormatting sqref="A10:XFD1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:A24 A2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:AZ24 B27:AZ27 C26:AZ2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:AZ3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9:AZ4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2:AZ6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5:A76 A7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:AZ76 B79:AZ79 C78:AZ7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89:AZ8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:AZ10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81CD-CF5D-4C17-B6DB-47FB29CF026E}">
  <dimension ref="A1:BE377"/>
  <sheetViews>
    <sheetView zoomScale="70" zoomScaleNormal="70" workbookViewId="0"/>
  </sheetViews>
  <sheetFormatPr defaultRowHeight="13.2" x14ac:dyDescent="0.25"/>
  <cols>
    <col min="1" max="4" width="8.88671875" customWidth="1"/>
    <col min="8" max="8" width="9.6640625" bestFit="1" customWidth="1"/>
    <col min="10" max="10" width="9.5546875" bestFit="1" customWidth="1"/>
    <col min="11" max="11" width="11.33203125" bestFit="1" customWidth="1"/>
    <col min="15" max="15" width="19.6640625" customWidth="1"/>
    <col min="16" max="16" width="13.33203125" customWidth="1"/>
    <col min="17" max="17" width="9.6640625" bestFit="1" customWidth="1"/>
    <col min="18" max="18" width="6.88671875" bestFit="1" customWidth="1"/>
    <col min="19" max="20" width="9.5546875" bestFit="1" customWidth="1"/>
    <col min="22" max="22" width="12.44140625" bestFit="1" customWidth="1"/>
    <col min="23" max="49" width="12.44140625" customWidth="1"/>
    <col min="50" max="50" width="9" bestFit="1" customWidth="1"/>
    <col min="51" max="51" width="10.109375" customWidth="1"/>
    <col min="52" max="52" width="12.44140625" customWidth="1"/>
    <col min="53" max="54" width="9.5546875" bestFit="1" customWidth="1"/>
    <col min="56" max="56" width="9.5546875" bestFit="1" customWidth="1"/>
    <col min="59" max="59" width="9.5546875" bestFit="1" customWidth="1"/>
    <col min="60" max="60" width="9" bestFit="1" customWidth="1"/>
    <col min="63" max="63" width="9" bestFit="1" customWidth="1"/>
    <col min="66" max="67" width="9.5546875" bestFit="1" customWidth="1"/>
    <col min="68" max="68" width="9" bestFit="1" customWidth="1"/>
    <col min="72" max="80" width="9.5546875" bestFit="1" customWidth="1"/>
  </cols>
  <sheetData>
    <row r="1" spans="1:57" x14ac:dyDescent="0.25">
      <c r="A1" s="59" t="s">
        <v>175</v>
      </c>
      <c r="B1" s="60" t="s">
        <v>176</v>
      </c>
      <c r="C1" s="60" t="s">
        <v>179</v>
      </c>
      <c r="D1" s="60" t="s">
        <v>180</v>
      </c>
      <c r="E1" s="60" t="s">
        <v>181</v>
      </c>
      <c r="F1" s="60" t="s">
        <v>182</v>
      </c>
      <c r="G1" s="60" t="s">
        <v>183</v>
      </c>
      <c r="H1" s="66" t="s">
        <v>184</v>
      </c>
    </row>
    <row r="2" spans="1:57" x14ac:dyDescent="0.25">
      <c r="A2" s="69">
        <v>13927.272727272728</v>
      </c>
      <c r="B2" s="70">
        <v>13927.272727272728</v>
      </c>
      <c r="C2" s="70">
        <v>20890.909090909092</v>
      </c>
      <c r="D2" s="70">
        <v>34818.181818181816</v>
      </c>
      <c r="E2" s="70">
        <v>13927.272727272728</v>
      </c>
      <c r="F2" s="70">
        <v>27854.545454545456</v>
      </c>
      <c r="G2" s="70">
        <v>13927.272727272728</v>
      </c>
      <c r="H2" s="71">
        <v>13927.272727272728</v>
      </c>
      <c r="J2" s="57" t="s">
        <v>175</v>
      </c>
      <c r="K2" s="58" t="s">
        <v>176</v>
      </c>
      <c r="L2" s="43"/>
      <c r="M2" s="43" t="s">
        <v>214</v>
      </c>
      <c r="N2" s="43"/>
      <c r="O2" s="61"/>
      <c r="Q2" s="57" t="s">
        <v>175</v>
      </c>
      <c r="R2" s="58" t="s">
        <v>179</v>
      </c>
      <c r="S2" s="43"/>
      <c r="T2" s="43" t="s">
        <v>214</v>
      </c>
      <c r="U2" s="43"/>
      <c r="V2" s="61"/>
      <c r="W2" s="35"/>
      <c r="X2" s="57" t="s">
        <v>175</v>
      </c>
      <c r="Y2" s="58" t="s">
        <v>180</v>
      </c>
      <c r="Z2" s="43"/>
      <c r="AA2" s="43" t="s">
        <v>214</v>
      </c>
      <c r="AB2" s="43"/>
      <c r="AC2" s="61"/>
      <c r="AD2" s="35"/>
      <c r="AE2" s="57" t="s">
        <v>175</v>
      </c>
      <c r="AF2" s="58" t="s">
        <v>181</v>
      </c>
      <c r="AG2" s="43"/>
      <c r="AH2" s="43" t="s">
        <v>214</v>
      </c>
      <c r="AI2" s="43"/>
      <c r="AJ2" s="61"/>
      <c r="AL2" s="57" t="s">
        <v>175</v>
      </c>
      <c r="AM2" s="58" t="s">
        <v>182</v>
      </c>
      <c r="AN2" s="43"/>
      <c r="AO2" s="43" t="s">
        <v>214</v>
      </c>
      <c r="AP2" s="43"/>
      <c r="AQ2" s="61"/>
      <c r="AR2" s="35"/>
      <c r="AS2" s="57" t="s">
        <v>175</v>
      </c>
      <c r="AT2" s="58" t="s">
        <v>183</v>
      </c>
      <c r="AU2" s="43"/>
      <c r="AV2" s="43" t="s">
        <v>214</v>
      </c>
      <c r="AW2" s="43"/>
      <c r="AX2" s="61"/>
      <c r="AZ2" s="57" t="s">
        <v>175</v>
      </c>
      <c r="BA2" s="58" t="s">
        <v>184</v>
      </c>
      <c r="BB2" s="43"/>
      <c r="BC2" s="43" t="s">
        <v>214</v>
      </c>
      <c r="BD2" s="43"/>
      <c r="BE2" s="61"/>
    </row>
    <row r="3" spans="1:57" ht="13.8" thickBot="1" x14ac:dyDescent="0.3">
      <c r="A3" s="69">
        <v>20451.456310679612</v>
      </c>
      <c r="B3" s="70">
        <v>9296.116504854368</v>
      </c>
      <c r="C3" s="70">
        <v>3718.4466019417478</v>
      </c>
      <c r="D3" s="70">
        <v>1859.2233009708739</v>
      </c>
      <c r="E3" s="70">
        <v>929.61165048543694</v>
      </c>
      <c r="F3" s="70">
        <v>1859.2233009708739</v>
      </c>
      <c r="G3" s="70"/>
      <c r="H3" s="71"/>
      <c r="J3" s="75">
        <v>13927.272727272728</v>
      </c>
      <c r="K3" s="77">
        <v>13927.272727272728</v>
      </c>
      <c r="L3" s="35"/>
      <c r="M3" s="35"/>
      <c r="N3" s="35"/>
      <c r="O3" s="54"/>
      <c r="Q3" s="75">
        <v>13927.272727272728</v>
      </c>
      <c r="R3" s="77">
        <v>20890.909090909092</v>
      </c>
      <c r="S3" s="35"/>
      <c r="T3" s="35"/>
      <c r="U3" s="35"/>
      <c r="V3" s="54"/>
      <c r="W3" s="35"/>
      <c r="X3" s="75">
        <v>13927.272727272728</v>
      </c>
      <c r="Y3" s="77">
        <v>34818.181818181816</v>
      </c>
      <c r="Z3" s="35"/>
      <c r="AA3" s="35"/>
      <c r="AB3" s="35"/>
      <c r="AC3" s="54"/>
      <c r="AD3" s="35"/>
      <c r="AE3" s="75">
        <v>13927.272727272728</v>
      </c>
      <c r="AF3" s="77">
        <v>13927.272727272728</v>
      </c>
      <c r="AG3" s="35"/>
      <c r="AH3" s="35"/>
      <c r="AI3" s="35"/>
      <c r="AJ3" s="54"/>
      <c r="AL3" s="75">
        <v>13927.272727272728</v>
      </c>
      <c r="AM3" s="77">
        <v>27854.545454545456</v>
      </c>
      <c r="AN3" s="35"/>
      <c r="AO3" s="35"/>
      <c r="AP3" s="35"/>
      <c r="AQ3" s="54"/>
      <c r="AR3" s="35"/>
      <c r="AS3" s="75">
        <v>13927.272727272728</v>
      </c>
      <c r="AT3" s="77">
        <v>13927.272727272728</v>
      </c>
      <c r="AU3" s="35"/>
      <c r="AV3" s="35"/>
      <c r="AW3" s="35"/>
      <c r="AX3" s="54"/>
      <c r="AZ3" s="75">
        <v>13927.272727272728</v>
      </c>
      <c r="BA3" s="77">
        <v>13927.272727272728</v>
      </c>
      <c r="BB3" s="35"/>
      <c r="BC3" s="35"/>
      <c r="BD3" s="35"/>
      <c r="BE3" s="54"/>
    </row>
    <row r="4" spans="1:57" x14ac:dyDescent="0.25">
      <c r="A4" s="69">
        <v>13927.272727272728</v>
      </c>
      <c r="B4" s="70">
        <v>20890.909090909092</v>
      </c>
      <c r="C4" s="70"/>
      <c r="D4" s="70"/>
      <c r="E4" s="70"/>
      <c r="F4" s="70"/>
      <c r="G4" s="70"/>
      <c r="H4" s="71">
        <v>13927.272727272728</v>
      </c>
      <c r="J4" s="75">
        <v>20451.456310679612</v>
      </c>
      <c r="K4" s="77">
        <v>9296.116504854368</v>
      </c>
      <c r="L4" s="35"/>
      <c r="M4" s="34"/>
      <c r="N4" s="34" t="s">
        <v>175</v>
      </c>
      <c r="O4" s="62" t="s">
        <v>176</v>
      </c>
      <c r="Q4" s="75">
        <v>20451.456310679612</v>
      </c>
      <c r="R4" s="77">
        <v>3718.4466019417478</v>
      </c>
      <c r="S4" s="35"/>
      <c r="T4" s="34"/>
      <c r="U4" s="34" t="s">
        <v>175</v>
      </c>
      <c r="V4" s="62" t="s">
        <v>179</v>
      </c>
      <c r="W4" s="36"/>
      <c r="X4" s="75">
        <v>20451.456310679612</v>
      </c>
      <c r="Y4" s="77">
        <v>1859.2233009708739</v>
      </c>
      <c r="Z4" s="35"/>
      <c r="AA4" s="34"/>
      <c r="AB4" s="34" t="s">
        <v>175</v>
      </c>
      <c r="AC4" s="62" t="s">
        <v>180</v>
      </c>
      <c r="AD4" s="36"/>
      <c r="AE4" s="75">
        <v>20451.456310679612</v>
      </c>
      <c r="AF4" s="77">
        <v>929.61165048543694</v>
      </c>
      <c r="AG4" s="35"/>
      <c r="AH4" s="34"/>
      <c r="AI4" s="34" t="s">
        <v>175</v>
      </c>
      <c r="AJ4" s="62" t="s">
        <v>181</v>
      </c>
      <c r="AK4" s="36"/>
      <c r="AL4" s="75">
        <v>20451.456310679612</v>
      </c>
      <c r="AM4" s="77">
        <v>1859.2233009708739</v>
      </c>
      <c r="AN4" s="35"/>
      <c r="AO4" s="34"/>
      <c r="AP4" s="34" t="s">
        <v>175</v>
      </c>
      <c r="AQ4" s="62" t="s">
        <v>182</v>
      </c>
      <c r="AR4" s="36"/>
      <c r="AS4" s="75">
        <v>20451.456310679612</v>
      </c>
      <c r="AT4" s="77"/>
      <c r="AU4" s="35"/>
      <c r="AV4" s="34"/>
      <c r="AW4" s="34" t="s">
        <v>175</v>
      </c>
      <c r="AX4" s="62" t="s">
        <v>183</v>
      </c>
      <c r="AZ4" s="75">
        <v>20451.456310679612</v>
      </c>
      <c r="BA4" s="77"/>
      <c r="BB4" s="35"/>
      <c r="BC4" s="34"/>
      <c r="BD4" s="34" t="s">
        <v>175</v>
      </c>
      <c r="BE4" s="62" t="s">
        <v>184</v>
      </c>
    </row>
    <row r="5" spans="1:57" x14ac:dyDescent="0.25">
      <c r="A5" s="69">
        <v>13927.272727272728</v>
      </c>
      <c r="B5" s="70"/>
      <c r="C5" s="70">
        <v>8356.363636363636</v>
      </c>
      <c r="D5" s="70"/>
      <c r="E5" s="70">
        <v>2785.4545454545455</v>
      </c>
      <c r="F5" s="70">
        <v>9749.0909090909099</v>
      </c>
      <c r="G5" s="70"/>
      <c r="H5" s="71"/>
      <c r="J5" s="75">
        <v>13927.272727272728</v>
      </c>
      <c r="K5" s="77">
        <v>20890.909090909092</v>
      </c>
      <c r="L5" s="35"/>
      <c r="M5" s="32" t="s">
        <v>204</v>
      </c>
      <c r="N5" s="32">
        <v>17752.531170136343</v>
      </c>
      <c r="O5" s="63">
        <v>16753.521592360339</v>
      </c>
      <c r="Q5" s="75">
        <v>13927.272727272728</v>
      </c>
      <c r="R5" s="77"/>
      <c r="S5" s="35"/>
      <c r="T5" s="32" t="s">
        <v>204</v>
      </c>
      <c r="U5" s="32">
        <v>17752.531170136343</v>
      </c>
      <c r="V5" s="63">
        <v>14300.313420004606</v>
      </c>
      <c r="W5" s="32"/>
      <c r="X5" s="75">
        <v>13927.272727272728</v>
      </c>
      <c r="Y5" s="77"/>
      <c r="Z5" s="35"/>
      <c r="AA5" s="32" t="s">
        <v>204</v>
      </c>
      <c r="AB5" s="32">
        <v>17752.531170136343</v>
      </c>
      <c r="AC5" s="63">
        <v>19404.604545465965</v>
      </c>
      <c r="AD5" s="32"/>
      <c r="AE5" s="75">
        <v>13927.272727272728</v>
      </c>
      <c r="AF5" s="77"/>
      <c r="AG5" s="35"/>
      <c r="AH5" s="32" t="s">
        <v>204</v>
      </c>
      <c r="AI5" s="32">
        <v>17752.531170136343</v>
      </c>
      <c r="AJ5" s="63">
        <v>15882.738223017292</v>
      </c>
      <c r="AK5" s="32"/>
      <c r="AL5" s="75">
        <v>13927.272727272728</v>
      </c>
      <c r="AM5" s="77"/>
      <c r="AN5" s="35"/>
      <c r="AO5" s="32" t="s">
        <v>204</v>
      </c>
      <c r="AP5" s="32">
        <v>17752.531170136343</v>
      </c>
      <c r="AQ5" s="63">
        <v>14598.305988012482</v>
      </c>
      <c r="AR5" s="32"/>
      <c r="AS5" s="75">
        <v>13927.272727272728</v>
      </c>
      <c r="AT5" s="77"/>
      <c r="AU5" s="35"/>
      <c r="AV5" s="32" t="s">
        <v>204</v>
      </c>
      <c r="AW5" s="32">
        <v>17752.531170136343</v>
      </c>
      <c r="AX5" s="63">
        <v>20963.700500147101</v>
      </c>
      <c r="AZ5" s="75">
        <v>13927.272727272728</v>
      </c>
      <c r="BA5" s="77">
        <v>13927.272727272728</v>
      </c>
      <c r="BB5" s="35"/>
      <c r="BC5" s="32" t="s">
        <v>204</v>
      </c>
      <c r="BD5" s="32">
        <v>17752.531170136343</v>
      </c>
      <c r="BE5" s="63">
        <v>14501.215971514999</v>
      </c>
    </row>
    <row r="6" spans="1:57" x14ac:dyDescent="0.25">
      <c r="A6" s="69">
        <v>14141.538461538461</v>
      </c>
      <c r="B6" s="70">
        <v>9427.6923076923085</v>
      </c>
      <c r="C6" s="70">
        <v>11784.615384615385</v>
      </c>
      <c r="D6" s="70">
        <v>23569.23076923077</v>
      </c>
      <c r="E6" s="70">
        <v>5892.3076923076924</v>
      </c>
      <c r="F6" s="70">
        <v>8249.2307692307695</v>
      </c>
      <c r="G6" s="70">
        <v>27104.615384615383</v>
      </c>
      <c r="H6" s="71">
        <v>5892.3076923076924</v>
      </c>
      <c r="J6" s="75">
        <v>13927.272727272728</v>
      </c>
      <c r="K6" s="77"/>
      <c r="L6" s="35"/>
      <c r="M6" s="32" t="s">
        <v>205</v>
      </c>
      <c r="N6" s="32">
        <v>133769487.35439101</v>
      </c>
      <c r="O6" s="63">
        <v>97490759.470523164</v>
      </c>
      <c r="Q6" s="75">
        <v>13927.272727272728</v>
      </c>
      <c r="R6" s="77">
        <v>8356.363636363636</v>
      </c>
      <c r="S6" s="35"/>
      <c r="T6" s="32" t="s">
        <v>205</v>
      </c>
      <c r="U6" s="32">
        <v>133769487.35439101</v>
      </c>
      <c r="V6" s="63">
        <v>128642835.41506775</v>
      </c>
      <c r="W6" s="32"/>
      <c r="X6" s="75">
        <v>13927.272727272728</v>
      </c>
      <c r="Y6" s="77"/>
      <c r="Z6" s="35"/>
      <c r="AA6" s="32" t="s">
        <v>205</v>
      </c>
      <c r="AB6" s="32">
        <v>133769487.35439101</v>
      </c>
      <c r="AC6" s="63">
        <v>143481236.16249353</v>
      </c>
      <c r="AD6" s="32"/>
      <c r="AE6" s="75">
        <v>13927.272727272728</v>
      </c>
      <c r="AF6" s="77">
        <v>2785.4545454545455</v>
      </c>
      <c r="AG6" s="35"/>
      <c r="AH6" s="32" t="s">
        <v>205</v>
      </c>
      <c r="AI6" s="32">
        <v>133769487.35439101</v>
      </c>
      <c r="AJ6" s="63">
        <v>262831485.76744115</v>
      </c>
      <c r="AK6" s="32"/>
      <c r="AL6" s="75">
        <v>13927.272727272728</v>
      </c>
      <c r="AM6" s="77">
        <v>9749.0909090909099</v>
      </c>
      <c r="AN6" s="35"/>
      <c r="AO6" s="32" t="s">
        <v>205</v>
      </c>
      <c r="AP6" s="32">
        <v>133769487.35439101</v>
      </c>
      <c r="AQ6" s="63">
        <v>107792964.15494134</v>
      </c>
      <c r="AR6" s="32"/>
      <c r="AS6" s="75">
        <v>13927.272727272728</v>
      </c>
      <c r="AT6" s="77"/>
      <c r="AU6" s="35"/>
      <c r="AV6" s="32" t="s">
        <v>205</v>
      </c>
      <c r="AW6" s="32">
        <v>133769487.35439101</v>
      </c>
      <c r="AX6" s="63">
        <v>111544126.25660287</v>
      </c>
      <c r="AZ6" s="75">
        <v>13927.272727272728</v>
      </c>
      <c r="BA6" s="77"/>
      <c r="BB6" s="35"/>
      <c r="BC6" s="32" t="s">
        <v>205</v>
      </c>
      <c r="BD6" s="32">
        <v>133769487.35439101</v>
      </c>
      <c r="BE6" s="63">
        <v>103701012.91282621</v>
      </c>
    </row>
    <row r="7" spans="1:57" x14ac:dyDescent="0.25">
      <c r="A7" s="69">
        <v>18592.233009708736</v>
      </c>
      <c r="B7" s="70">
        <v>18592.233009708736</v>
      </c>
      <c r="C7" s="70">
        <v>7436.8932038834955</v>
      </c>
      <c r="D7" s="70">
        <v>22310.679611650485</v>
      </c>
      <c r="E7" s="70">
        <v>13014.563106796117</v>
      </c>
      <c r="F7" s="70">
        <v>26029.126213592233</v>
      </c>
      <c r="G7" s="70">
        <v>27888.349514563106</v>
      </c>
      <c r="H7" s="71">
        <v>3718.4466019417478</v>
      </c>
      <c r="J7" s="75">
        <v>14141.538461538461</v>
      </c>
      <c r="K7" s="77">
        <v>9427.6923076923085</v>
      </c>
      <c r="L7" s="35"/>
      <c r="M7" s="32" t="s">
        <v>206</v>
      </c>
      <c r="N7" s="32">
        <v>45</v>
      </c>
      <c r="O7" s="63">
        <v>41</v>
      </c>
      <c r="Q7" s="75">
        <v>14141.538461538461</v>
      </c>
      <c r="R7" s="77">
        <v>11784.615384615385</v>
      </c>
      <c r="S7" s="35"/>
      <c r="T7" s="32" t="s">
        <v>206</v>
      </c>
      <c r="U7" s="32">
        <v>45</v>
      </c>
      <c r="V7" s="63">
        <v>39</v>
      </c>
      <c r="W7" s="32"/>
      <c r="X7" s="75">
        <v>14141.538461538461</v>
      </c>
      <c r="Y7" s="77">
        <v>23569.23076923077</v>
      </c>
      <c r="Z7" s="35"/>
      <c r="AA7" s="32" t="s">
        <v>206</v>
      </c>
      <c r="AB7" s="32">
        <v>45</v>
      </c>
      <c r="AC7" s="63">
        <v>33</v>
      </c>
      <c r="AD7" s="32"/>
      <c r="AE7" s="75">
        <v>14141.538461538461</v>
      </c>
      <c r="AF7" s="77">
        <v>5892.3076923076924</v>
      </c>
      <c r="AG7" s="35"/>
      <c r="AH7" s="32" t="s">
        <v>206</v>
      </c>
      <c r="AI7" s="32">
        <v>45</v>
      </c>
      <c r="AJ7" s="63">
        <v>43</v>
      </c>
      <c r="AK7" s="32"/>
      <c r="AL7" s="75">
        <v>14141.538461538461</v>
      </c>
      <c r="AM7" s="77">
        <v>8249.2307692307695</v>
      </c>
      <c r="AN7" s="35"/>
      <c r="AO7" s="32" t="s">
        <v>206</v>
      </c>
      <c r="AP7" s="32">
        <v>45</v>
      </c>
      <c r="AQ7" s="63">
        <v>39</v>
      </c>
      <c r="AR7" s="32"/>
      <c r="AS7" s="75">
        <v>14141.538461538461</v>
      </c>
      <c r="AT7" s="77">
        <v>27104.615384615383</v>
      </c>
      <c r="AU7" s="35"/>
      <c r="AV7" s="32" t="s">
        <v>206</v>
      </c>
      <c r="AW7" s="32">
        <v>45</v>
      </c>
      <c r="AX7" s="63">
        <v>37</v>
      </c>
      <c r="AZ7" s="75">
        <v>14141.538461538461</v>
      </c>
      <c r="BA7" s="77">
        <v>5892.3076923076924</v>
      </c>
      <c r="BB7" s="35"/>
      <c r="BC7" s="32" t="s">
        <v>206</v>
      </c>
      <c r="BD7" s="32">
        <v>45</v>
      </c>
      <c r="BE7" s="63">
        <v>38</v>
      </c>
    </row>
    <row r="8" spans="1:57" x14ac:dyDescent="0.25">
      <c r="A8" s="69">
        <v>37184.466019417472</v>
      </c>
      <c r="B8" s="70">
        <v>39043.689320388352</v>
      </c>
      <c r="C8" s="70"/>
      <c r="D8" s="70"/>
      <c r="E8" s="70">
        <v>63213.592233009709</v>
      </c>
      <c r="F8" s="70"/>
      <c r="G8" s="70"/>
      <c r="H8" s="71">
        <v>27888.349514563106</v>
      </c>
      <c r="J8" s="75">
        <v>18592.233009708736</v>
      </c>
      <c r="K8" s="77">
        <v>18592.233009708736</v>
      </c>
      <c r="L8" s="35"/>
      <c r="M8" s="32" t="s">
        <v>208</v>
      </c>
      <c r="N8" s="32">
        <v>44</v>
      </c>
      <c r="O8" s="63">
        <v>40</v>
      </c>
      <c r="Q8" s="75">
        <v>18592.233009708736</v>
      </c>
      <c r="R8" s="77">
        <v>7436.8932038834955</v>
      </c>
      <c r="S8" s="35"/>
      <c r="T8" s="32" t="s">
        <v>208</v>
      </c>
      <c r="U8" s="32">
        <v>44</v>
      </c>
      <c r="V8" s="63">
        <v>38</v>
      </c>
      <c r="W8" s="32"/>
      <c r="X8" s="75">
        <v>18592.233009708736</v>
      </c>
      <c r="Y8" s="77">
        <v>22310.679611650485</v>
      </c>
      <c r="Z8" s="35"/>
      <c r="AA8" s="32" t="s">
        <v>208</v>
      </c>
      <c r="AB8" s="32">
        <v>44</v>
      </c>
      <c r="AC8" s="63">
        <v>32</v>
      </c>
      <c r="AD8" s="32"/>
      <c r="AE8" s="75">
        <v>18592.233009708736</v>
      </c>
      <c r="AF8" s="77">
        <v>13014.563106796117</v>
      </c>
      <c r="AG8" s="35"/>
      <c r="AH8" s="32" t="s">
        <v>208</v>
      </c>
      <c r="AI8" s="32">
        <v>44</v>
      </c>
      <c r="AJ8" s="63">
        <v>42</v>
      </c>
      <c r="AK8" s="32"/>
      <c r="AL8" s="75">
        <v>18592.233009708736</v>
      </c>
      <c r="AM8" s="77">
        <v>26029.126213592233</v>
      </c>
      <c r="AN8" s="35"/>
      <c r="AO8" s="32" t="s">
        <v>208</v>
      </c>
      <c r="AP8" s="32">
        <v>44</v>
      </c>
      <c r="AQ8" s="63">
        <v>38</v>
      </c>
      <c r="AR8" s="32"/>
      <c r="AS8" s="75">
        <v>18592.233009708736</v>
      </c>
      <c r="AT8" s="77">
        <v>27888.349514563106</v>
      </c>
      <c r="AU8" s="35"/>
      <c r="AV8" s="32" t="s">
        <v>208</v>
      </c>
      <c r="AW8" s="32">
        <v>44</v>
      </c>
      <c r="AX8" s="63">
        <v>36</v>
      </c>
      <c r="AZ8" s="75">
        <v>18592.233009708736</v>
      </c>
      <c r="BA8" s="77">
        <v>3718.4466019417478</v>
      </c>
      <c r="BB8" s="35"/>
      <c r="BC8" s="32" t="s">
        <v>208</v>
      </c>
      <c r="BD8" s="32">
        <v>44</v>
      </c>
      <c r="BE8" s="63">
        <v>37</v>
      </c>
    </row>
    <row r="9" spans="1:57" x14ac:dyDescent="0.25">
      <c r="A9" s="69">
        <v>6963.636363636364</v>
      </c>
      <c r="B9" s="70">
        <v>12534.545454545454</v>
      </c>
      <c r="C9" s="70">
        <v>6963.636363636364</v>
      </c>
      <c r="D9" s="70">
        <v>17409.090909090908</v>
      </c>
      <c r="E9" s="70">
        <v>6963.636363636364</v>
      </c>
      <c r="F9" s="70">
        <v>6963.636363636364</v>
      </c>
      <c r="G9" s="70">
        <v>11838.181818181818</v>
      </c>
      <c r="H9" s="71">
        <v>2785.4545454545455</v>
      </c>
      <c r="J9" s="75">
        <v>37184.466019417472</v>
      </c>
      <c r="K9" s="77">
        <v>39043.689320388352</v>
      </c>
      <c r="L9" s="35"/>
      <c r="M9" s="32" t="s">
        <v>215</v>
      </c>
      <c r="N9" s="32">
        <v>1.372124784758056</v>
      </c>
      <c r="O9" s="63"/>
      <c r="Q9" s="75">
        <v>37184.466019417472</v>
      </c>
      <c r="R9" s="77"/>
      <c r="S9" s="35"/>
      <c r="T9" s="32" t="s">
        <v>215</v>
      </c>
      <c r="U9" s="32">
        <v>1.0398518263592531</v>
      </c>
      <c r="V9" s="63"/>
      <c r="W9" s="32"/>
      <c r="X9" s="75">
        <v>37184.466019417472</v>
      </c>
      <c r="Y9" s="77"/>
      <c r="Z9" s="35"/>
      <c r="AA9" s="32" t="s">
        <v>215</v>
      </c>
      <c r="AB9" s="32">
        <v>0.93231345737010596</v>
      </c>
      <c r="AC9" s="63"/>
      <c r="AD9" s="32"/>
      <c r="AE9" s="75">
        <v>37184.466019417472</v>
      </c>
      <c r="AF9" s="77">
        <v>63213.592233009709</v>
      </c>
      <c r="AG9" s="35"/>
      <c r="AH9" s="32" t="s">
        <v>215</v>
      </c>
      <c r="AI9" s="32">
        <v>0.50895533677709026</v>
      </c>
      <c r="AJ9" s="63"/>
      <c r="AK9" s="32"/>
      <c r="AL9" s="75">
        <v>37184.466019417472</v>
      </c>
      <c r="AM9" s="77"/>
      <c r="AN9" s="35"/>
      <c r="AO9" s="32" t="s">
        <v>215</v>
      </c>
      <c r="AP9" s="32">
        <v>1.2409853314926109</v>
      </c>
      <c r="AQ9" s="63"/>
      <c r="AR9" s="32"/>
      <c r="AS9" s="75">
        <v>37184.466019417472</v>
      </c>
      <c r="AT9" s="77"/>
      <c r="AU9" s="35"/>
      <c r="AV9" s="32" t="s">
        <v>215</v>
      </c>
      <c r="AW9" s="32">
        <v>1.1992517386945107</v>
      </c>
      <c r="AX9" s="63"/>
      <c r="AZ9" s="75">
        <v>37184.466019417472</v>
      </c>
      <c r="BA9" s="77">
        <v>27888.349514563106</v>
      </c>
      <c r="BB9" s="35"/>
      <c r="BC9" s="32" t="s">
        <v>215</v>
      </c>
      <c r="BD9" s="32">
        <v>1.2899535269423177</v>
      </c>
      <c r="BE9" s="63"/>
    </row>
    <row r="10" spans="1:57" x14ac:dyDescent="0.25">
      <c r="A10" s="69">
        <v>17676.923076923078</v>
      </c>
      <c r="B10" s="70">
        <v>8838.461538461539</v>
      </c>
      <c r="C10" s="70">
        <v>8249.2307692307695</v>
      </c>
      <c r="D10" s="70">
        <v>19444.615384615383</v>
      </c>
      <c r="E10" s="70">
        <v>7070.7692307692305</v>
      </c>
      <c r="F10" s="70">
        <v>8838.461538461539</v>
      </c>
      <c r="G10" s="70">
        <v>21212.307692307691</v>
      </c>
      <c r="H10" s="71">
        <v>7070.7692307692305</v>
      </c>
      <c r="J10" s="75">
        <v>6963.636363636364</v>
      </c>
      <c r="K10" s="77">
        <v>12534.545454545454</v>
      </c>
      <c r="L10" s="35"/>
      <c r="M10" s="32" t="s">
        <v>216</v>
      </c>
      <c r="N10" s="32">
        <v>0.15664501878741324</v>
      </c>
      <c r="O10" s="63"/>
      <c r="Q10" s="75">
        <v>6963.636363636364</v>
      </c>
      <c r="R10" s="77">
        <v>6963.636363636364</v>
      </c>
      <c r="S10" s="35"/>
      <c r="T10" s="32" t="s">
        <v>216</v>
      </c>
      <c r="U10" s="32">
        <v>0.45371251416148167</v>
      </c>
      <c r="V10" s="63"/>
      <c r="W10" s="32"/>
      <c r="X10" s="75">
        <v>6963.636363636364</v>
      </c>
      <c r="Y10" s="77">
        <v>17409.090909090908</v>
      </c>
      <c r="Z10" s="35"/>
      <c r="AA10" s="32" t="s">
        <v>216</v>
      </c>
      <c r="AB10" s="32">
        <v>0.40919142293145638</v>
      </c>
      <c r="AC10" s="63"/>
      <c r="AD10" s="32"/>
      <c r="AE10" s="75">
        <v>6963.636363636364</v>
      </c>
      <c r="AF10" s="77">
        <v>6963.636363636364</v>
      </c>
      <c r="AG10" s="35"/>
      <c r="AH10" s="32" t="s">
        <v>216</v>
      </c>
      <c r="AI10" s="32">
        <v>1.4310562298716523E-2</v>
      </c>
      <c r="AJ10" s="63"/>
      <c r="AK10" s="32"/>
      <c r="AL10" s="75">
        <v>6963.636363636364</v>
      </c>
      <c r="AM10" s="77">
        <v>6963.636363636364</v>
      </c>
      <c r="AN10" s="35"/>
      <c r="AO10" s="32" t="s">
        <v>216</v>
      </c>
      <c r="AP10" s="32">
        <v>0.24981493956526948</v>
      </c>
      <c r="AQ10" s="63"/>
      <c r="AR10" s="32"/>
      <c r="AS10" s="75">
        <v>6963.636363636364</v>
      </c>
      <c r="AT10" s="77">
        <v>11838.181818181818</v>
      </c>
      <c r="AU10" s="35"/>
      <c r="AV10" s="32" t="s">
        <v>216</v>
      </c>
      <c r="AW10" s="32">
        <v>0.28931097101263303</v>
      </c>
      <c r="AX10" s="63"/>
      <c r="AZ10" s="75">
        <v>6963.636363636364</v>
      </c>
      <c r="BA10" s="77">
        <v>2785.4545454545455</v>
      </c>
      <c r="BB10" s="35"/>
      <c r="BC10" s="32" t="s">
        <v>216</v>
      </c>
      <c r="BD10" s="32">
        <v>0.21504272664966861</v>
      </c>
      <c r="BE10" s="63"/>
    </row>
    <row r="11" spans="1:57" ht="13.8" thickBot="1" x14ac:dyDescent="0.3">
      <c r="A11" s="69">
        <v>5106.666666666667</v>
      </c>
      <c r="B11" s="70"/>
      <c r="C11" s="70">
        <v>2553.3333333333335</v>
      </c>
      <c r="D11" s="70"/>
      <c r="E11" s="70">
        <v>3574.6666666666665</v>
      </c>
      <c r="F11" s="70">
        <v>2553.3333333333335</v>
      </c>
      <c r="G11" s="70">
        <v>15320</v>
      </c>
      <c r="H11" s="71"/>
      <c r="J11" s="75">
        <v>17676.923076923078</v>
      </c>
      <c r="K11" s="77">
        <v>8838.461538461539</v>
      </c>
      <c r="L11" s="35"/>
      <c r="M11" s="33" t="s">
        <v>217</v>
      </c>
      <c r="N11" s="33">
        <v>1.6780768434729063</v>
      </c>
      <c r="O11" s="64"/>
      <c r="Q11" s="75">
        <v>17676.923076923078</v>
      </c>
      <c r="R11" s="77">
        <v>8249.2307692307695</v>
      </c>
      <c r="S11" s="35"/>
      <c r="T11" s="33" t="s">
        <v>217</v>
      </c>
      <c r="U11" s="33">
        <v>1.6937981642867141</v>
      </c>
      <c r="V11" s="64"/>
      <c r="W11" s="32"/>
      <c r="X11" s="75">
        <v>17676.923076923078</v>
      </c>
      <c r="Y11" s="77">
        <v>19444.615384615383</v>
      </c>
      <c r="Z11" s="35"/>
      <c r="AA11" s="33" t="s">
        <v>217</v>
      </c>
      <c r="AB11" s="33">
        <v>0.58630984850101275</v>
      </c>
      <c r="AC11" s="64"/>
      <c r="AD11" s="32"/>
      <c r="AE11" s="75">
        <v>17676.923076923078</v>
      </c>
      <c r="AF11" s="77">
        <v>7070.7692307692305</v>
      </c>
      <c r="AG11" s="35"/>
      <c r="AH11" s="33" t="s">
        <v>217</v>
      </c>
      <c r="AI11" s="33">
        <v>0.60309691136400068</v>
      </c>
      <c r="AJ11" s="64"/>
      <c r="AK11" s="32"/>
      <c r="AL11" s="75">
        <v>17676.923076923078</v>
      </c>
      <c r="AM11" s="77">
        <v>8838.461538461539</v>
      </c>
      <c r="AN11" s="35"/>
      <c r="AO11" s="33" t="s">
        <v>217</v>
      </c>
      <c r="AP11" s="33">
        <v>1.6937981642867141</v>
      </c>
      <c r="AQ11" s="64"/>
      <c r="AR11" s="32"/>
      <c r="AS11" s="75">
        <v>17676.923076923078</v>
      </c>
      <c r="AT11" s="77">
        <v>21212.307692307691</v>
      </c>
      <c r="AU11" s="35"/>
      <c r="AV11" s="33" t="s">
        <v>217</v>
      </c>
      <c r="AW11" s="33">
        <v>1.7112779178094135</v>
      </c>
      <c r="AX11" s="64"/>
      <c r="AZ11" s="75">
        <v>17676.923076923078</v>
      </c>
      <c r="BA11" s="77">
        <v>7070.7692307692305</v>
      </c>
      <c r="BB11" s="35"/>
      <c r="BC11" s="33" t="s">
        <v>217</v>
      </c>
      <c r="BD11" s="33">
        <v>1.7023000341398085</v>
      </c>
      <c r="BE11" s="64"/>
    </row>
    <row r="12" spans="1:57" x14ac:dyDescent="0.25">
      <c r="A12" s="69">
        <v>51066.666666666664</v>
      </c>
      <c r="B12" s="70">
        <v>30640</v>
      </c>
      <c r="C12" s="70"/>
      <c r="D12" s="70"/>
      <c r="E12" s="70">
        <v>40853.333333333336</v>
      </c>
      <c r="F12" s="70"/>
      <c r="G12" s="70"/>
      <c r="H12" s="71">
        <v>30640</v>
      </c>
      <c r="J12" s="75">
        <v>5106.666666666667</v>
      </c>
      <c r="K12" s="77"/>
      <c r="L12" s="35"/>
      <c r="M12" s="35"/>
      <c r="N12" s="32"/>
      <c r="O12" s="63"/>
      <c r="Q12" s="75">
        <v>5106.666666666667</v>
      </c>
      <c r="R12" s="77">
        <v>2553.3333333333335</v>
      </c>
      <c r="S12" s="35"/>
      <c r="T12" s="35"/>
      <c r="U12" s="32"/>
      <c r="V12" s="63"/>
      <c r="W12" s="32"/>
      <c r="X12" s="75">
        <v>5106.666666666667</v>
      </c>
      <c r="Y12" s="77"/>
      <c r="Z12" s="35"/>
      <c r="AA12" s="35"/>
      <c r="AB12" s="32"/>
      <c r="AC12" s="63"/>
      <c r="AD12" s="32"/>
      <c r="AE12" s="75">
        <v>5106.666666666667</v>
      </c>
      <c r="AF12" s="77">
        <v>3574.6666666666665</v>
      </c>
      <c r="AG12" s="35"/>
      <c r="AH12" s="35"/>
      <c r="AI12" s="32"/>
      <c r="AJ12" s="63"/>
      <c r="AK12" s="32"/>
      <c r="AL12" s="75">
        <v>5106.666666666667</v>
      </c>
      <c r="AM12" s="77">
        <v>2553.3333333333335</v>
      </c>
      <c r="AN12" s="35"/>
      <c r="AO12" s="35"/>
      <c r="AP12" s="32"/>
      <c r="AQ12" s="63"/>
      <c r="AR12" s="32"/>
      <c r="AS12" s="75">
        <v>5106.666666666667</v>
      </c>
      <c r="AT12" s="77">
        <v>15320</v>
      </c>
      <c r="AU12" s="35"/>
      <c r="AV12" s="35"/>
      <c r="AW12" s="32"/>
      <c r="AX12" s="63"/>
      <c r="AZ12" s="75">
        <v>5106.666666666667</v>
      </c>
      <c r="BA12" s="77"/>
      <c r="BB12" s="35"/>
      <c r="BC12" s="35"/>
      <c r="BD12" s="32"/>
      <c r="BE12" s="63"/>
    </row>
    <row r="13" spans="1:57" x14ac:dyDescent="0.25">
      <c r="A13" s="69">
        <v>9192</v>
      </c>
      <c r="B13" s="70">
        <v>11234.666666666666</v>
      </c>
      <c r="C13" s="70">
        <v>6128</v>
      </c>
      <c r="D13" s="70">
        <v>13277.333333333334</v>
      </c>
      <c r="E13" s="70"/>
      <c r="F13" s="70">
        <v>10213.333333333334</v>
      </c>
      <c r="G13" s="70">
        <v>18384</v>
      </c>
      <c r="H13" s="71">
        <v>10213.333333333334</v>
      </c>
      <c r="J13" s="75">
        <v>51066.666666666664</v>
      </c>
      <c r="K13" s="77">
        <v>30640</v>
      </c>
      <c r="L13" s="35"/>
      <c r="M13" s="38" t="s">
        <v>218</v>
      </c>
      <c r="N13" s="32">
        <v>0.05</v>
      </c>
      <c r="O13" s="63"/>
      <c r="Q13" s="75">
        <v>51066.666666666664</v>
      </c>
      <c r="R13" s="77"/>
      <c r="S13" s="35"/>
      <c r="T13" s="38" t="s">
        <v>218</v>
      </c>
      <c r="U13" s="32">
        <v>0.05</v>
      </c>
      <c r="V13" s="63"/>
      <c r="W13" s="32"/>
      <c r="X13" s="75">
        <v>51066.666666666664</v>
      </c>
      <c r="Y13" s="77"/>
      <c r="Z13" s="35"/>
      <c r="AA13" s="38" t="s">
        <v>218</v>
      </c>
      <c r="AB13" s="32">
        <v>0.05</v>
      </c>
      <c r="AC13" s="63"/>
      <c r="AD13" s="32"/>
      <c r="AE13" s="75">
        <v>51066.666666666664</v>
      </c>
      <c r="AF13" s="77">
        <v>40853.333333333336</v>
      </c>
      <c r="AG13" s="35"/>
      <c r="AH13" s="38" t="s">
        <v>218</v>
      </c>
      <c r="AI13" s="32">
        <v>0.05</v>
      </c>
      <c r="AJ13" s="63"/>
      <c r="AK13" s="32"/>
      <c r="AL13" s="75">
        <v>51066.666666666664</v>
      </c>
      <c r="AM13" s="77"/>
      <c r="AN13" s="35"/>
      <c r="AO13" s="38" t="s">
        <v>218</v>
      </c>
      <c r="AP13" s="32">
        <v>0.05</v>
      </c>
      <c r="AQ13" s="63"/>
      <c r="AR13" s="32"/>
      <c r="AS13" s="75">
        <v>51066.666666666664</v>
      </c>
      <c r="AT13" s="77"/>
      <c r="AU13" s="35"/>
      <c r="AV13" s="38" t="s">
        <v>218</v>
      </c>
      <c r="AW13" s="32">
        <v>0.05</v>
      </c>
      <c r="AX13" s="63"/>
      <c r="AZ13" s="75">
        <v>51066.666666666664</v>
      </c>
      <c r="BA13" s="77">
        <v>30640</v>
      </c>
      <c r="BB13" s="35"/>
      <c r="BC13" s="38" t="s">
        <v>218</v>
      </c>
      <c r="BD13" s="32">
        <v>0.05</v>
      </c>
      <c r="BE13" s="63"/>
    </row>
    <row r="14" spans="1:57" x14ac:dyDescent="0.25">
      <c r="A14" s="69">
        <v>8511.1111111111113</v>
      </c>
      <c r="B14" s="70">
        <v>8511.1111111111113</v>
      </c>
      <c r="C14" s="70">
        <v>2978.8888888888887</v>
      </c>
      <c r="D14" s="70">
        <v>11064.444444444445</v>
      </c>
      <c r="E14" s="70">
        <v>1702.2222222222222</v>
      </c>
      <c r="F14" s="70">
        <v>6808.8888888888887</v>
      </c>
      <c r="G14" s="70">
        <v>9787.7777777777774</v>
      </c>
      <c r="H14" s="71">
        <v>8511.1111111111113</v>
      </c>
      <c r="J14" s="75">
        <v>9192</v>
      </c>
      <c r="K14" s="77">
        <v>11234.666666666666</v>
      </c>
      <c r="L14" s="35"/>
      <c r="M14" s="38" t="s">
        <v>220</v>
      </c>
      <c r="N14" s="37" t="s">
        <v>221</v>
      </c>
      <c r="O14" s="63"/>
      <c r="Q14" s="75">
        <v>9192</v>
      </c>
      <c r="R14" s="77">
        <v>6128</v>
      </c>
      <c r="S14" s="35"/>
      <c r="T14" s="38" t="s">
        <v>220</v>
      </c>
      <c r="U14" s="37" t="s">
        <v>221</v>
      </c>
      <c r="V14" s="63"/>
      <c r="W14" s="32"/>
      <c r="X14" s="75">
        <v>9192</v>
      </c>
      <c r="Y14" s="77">
        <v>13277.333333333334</v>
      </c>
      <c r="Z14" s="35"/>
      <c r="AA14" s="38" t="s">
        <v>220</v>
      </c>
      <c r="AB14" s="37" t="s">
        <v>221</v>
      </c>
      <c r="AC14" s="63"/>
      <c r="AD14" s="32"/>
      <c r="AE14" s="75">
        <v>9192</v>
      </c>
      <c r="AF14" s="77"/>
      <c r="AG14" s="35"/>
      <c r="AH14" s="38" t="s">
        <v>220</v>
      </c>
      <c r="AI14" s="37" t="s">
        <v>221</v>
      </c>
      <c r="AJ14" s="63"/>
      <c r="AK14" s="32"/>
      <c r="AL14" s="75">
        <v>9192</v>
      </c>
      <c r="AM14" s="77">
        <v>10213.333333333334</v>
      </c>
      <c r="AN14" s="35"/>
      <c r="AO14" s="38" t="s">
        <v>220</v>
      </c>
      <c r="AP14" s="37" t="s">
        <v>221</v>
      </c>
      <c r="AQ14" s="63"/>
      <c r="AR14" s="32"/>
      <c r="AS14" s="75">
        <v>9192</v>
      </c>
      <c r="AT14" s="77">
        <v>18384</v>
      </c>
      <c r="AU14" s="35"/>
      <c r="AV14" s="38" t="s">
        <v>220</v>
      </c>
      <c r="AW14" s="37" t="s">
        <v>221</v>
      </c>
      <c r="AX14" s="63"/>
      <c r="AZ14" s="75">
        <v>9192</v>
      </c>
      <c r="BA14" s="77">
        <v>10213.333333333334</v>
      </c>
      <c r="BB14" s="35"/>
      <c r="BC14" s="38" t="s">
        <v>220</v>
      </c>
      <c r="BD14" s="37" t="s">
        <v>221</v>
      </c>
      <c r="BE14" s="63"/>
    </row>
    <row r="15" spans="1:57" x14ac:dyDescent="0.25">
      <c r="A15" s="69">
        <v>9192</v>
      </c>
      <c r="B15" s="70">
        <v>11234.666666666666</v>
      </c>
      <c r="C15" s="70">
        <v>2042.6666666666667</v>
      </c>
      <c r="D15" s="70">
        <v>14298.666666666666</v>
      </c>
      <c r="E15" s="70">
        <v>7660</v>
      </c>
      <c r="F15" s="70">
        <v>10724</v>
      </c>
      <c r="G15" s="70">
        <v>13277.333333333334</v>
      </c>
      <c r="H15" s="71">
        <v>5106.666666666667</v>
      </c>
      <c r="J15" s="75">
        <v>8511.1111111111113</v>
      </c>
      <c r="K15" s="77">
        <v>8511.1111111111113</v>
      </c>
      <c r="L15" s="35"/>
      <c r="M15" s="38" t="s">
        <v>219</v>
      </c>
      <c r="N15" s="37" t="s">
        <v>222</v>
      </c>
      <c r="O15" s="63"/>
      <c r="Q15" s="75">
        <v>8511.1111111111113</v>
      </c>
      <c r="R15" s="77">
        <v>2978.8888888888887</v>
      </c>
      <c r="S15" s="35"/>
      <c r="T15" s="38" t="s">
        <v>219</v>
      </c>
      <c r="U15" s="37" t="s">
        <v>222</v>
      </c>
      <c r="V15" s="63"/>
      <c r="W15" s="32"/>
      <c r="X15" s="75">
        <v>8511.1111111111113</v>
      </c>
      <c r="Y15" s="77">
        <v>11064.444444444445</v>
      </c>
      <c r="Z15" s="35"/>
      <c r="AA15" s="38" t="s">
        <v>219</v>
      </c>
      <c r="AB15" s="37" t="s">
        <v>222</v>
      </c>
      <c r="AC15" s="63"/>
      <c r="AD15" s="32"/>
      <c r="AE15" s="75">
        <v>8511.1111111111113</v>
      </c>
      <c r="AF15" s="77">
        <v>1702.2222222222222</v>
      </c>
      <c r="AG15" s="35"/>
      <c r="AH15" s="38" t="s">
        <v>219</v>
      </c>
      <c r="AI15" s="37" t="s">
        <v>222</v>
      </c>
      <c r="AJ15" s="63"/>
      <c r="AK15" s="32"/>
      <c r="AL15" s="75">
        <v>8511.1111111111113</v>
      </c>
      <c r="AM15" s="77">
        <v>6808.8888888888887</v>
      </c>
      <c r="AN15" s="35"/>
      <c r="AO15" s="38" t="s">
        <v>219</v>
      </c>
      <c r="AP15" s="37" t="s">
        <v>222</v>
      </c>
      <c r="AQ15" s="63"/>
      <c r="AR15" s="32"/>
      <c r="AS15" s="75">
        <v>8511.1111111111113</v>
      </c>
      <c r="AT15" s="77">
        <v>9787.7777777777774</v>
      </c>
      <c r="AU15" s="35"/>
      <c r="AV15" s="38" t="s">
        <v>219</v>
      </c>
      <c r="AW15" s="37" t="s">
        <v>222</v>
      </c>
      <c r="AX15" s="63"/>
      <c r="AZ15" s="75">
        <v>8511.1111111111113</v>
      </c>
      <c r="BA15" s="77">
        <v>8511.1111111111113</v>
      </c>
      <c r="BB15" s="35"/>
      <c r="BC15" s="38" t="s">
        <v>219</v>
      </c>
      <c r="BD15" s="37" t="s">
        <v>222</v>
      </c>
      <c r="BE15" s="63"/>
    </row>
    <row r="16" spans="1:57" x14ac:dyDescent="0.25">
      <c r="A16" s="69">
        <v>12766.666666666666</v>
      </c>
      <c r="B16" s="70">
        <v>8511.1111111111113</v>
      </c>
      <c r="C16" s="70">
        <v>17022.222222222223</v>
      </c>
      <c r="D16" s="70"/>
      <c r="E16" s="70">
        <v>17022.222222222223</v>
      </c>
      <c r="F16" s="70">
        <v>34044.444444444445</v>
      </c>
      <c r="G16" s="70">
        <v>38300</v>
      </c>
      <c r="H16" s="71">
        <v>21277.777777777777</v>
      </c>
      <c r="J16" s="75">
        <v>9192</v>
      </c>
      <c r="K16" s="77">
        <v>11234.666666666666</v>
      </c>
      <c r="L16" s="35"/>
      <c r="M16" s="37" t="s">
        <v>246</v>
      </c>
      <c r="N16" s="32"/>
      <c r="O16" s="65" t="s">
        <v>218</v>
      </c>
      <c r="Q16" s="75">
        <v>9192</v>
      </c>
      <c r="R16" s="77">
        <v>2042.6666666666667</v>
      </c>
      <c r="S16" s="35"/>
      <c r="T16" s="37" t="s">
        <v>246</v>
      </c>
      <c r="U16" s="32"/>
      <c r="V16" s="65" t="s">
        <v>218</v>
      </c>
      <c r="W16" s="37"/>
      <c r="X16" s="75">
        <v>9192</v>
      </c>
      <c r="Y16" s="77">
        <v>14298.666666666666</v>
      </c>
      <c r="Z16" s="35"/>
      <c r="AA16" s="37" t="s">
        <v>246</v>
      </c>
      <c r="AB16" s="32"/>
      <c r="AC16" s="65" t="s">
        <v>218</v>
      </c>
      <c r="AD16" s="37"/>
      <c r="AE16" s="75">
        <v>9192</v>
      </c>
      <c r="AF16" s="77">
        <v>7660</v>
      </c>
      <c r="AG16" s="35"/>
      <c r="AH16" s="37" t="s">
        <v>246</v>
      </c>
      <c r="AI16" s="32"/>
      <c r="AJ16" s="65" t="s">
        <v>218</v>
      </c>
      <c r="AK16" s="37"/>
      <c r="AL16" s="75">
        <v>9192</v>
      </c>
      <c r="AM16" s="77">
        <v>10724</v>
      </c>
      <c r="AN16" s="35"/>
      <c r="AO16" s="37" t="s">
        <v>246</v>
      </c>
      <c r="AP16" s="32"/>
      <c r="AQ16" s="65" t="s">
        <v>218</v>
      </c>
      <c r="AR16" s="37"/>
      <c r="AS16" s="75">
        <v>9192</v>
      </c>
      <c r="AT16" s="77">
        <v>13277.333333333334</v>
      </c>
      <c r="AU16" s="35"/>
      <c r="AV16" s="37" t="s">
        <v>246</v>
      </c>
      <c r="AW16" s="32"/>
      <c r="AX16" s="65" t="s">
        <v>218</v>
      </c>
      <c r="AZ16" s="75">
        <v>9192</v>
      </c>
      <c r="BA16" s="77">
        <v>5106.666666666667</v>
      </c>
      <c r="BB16" s="35"/>
      <c r="BC16" s="37" t="s">
        <v>246</v>
      </c>
      <c r="BD16" s="32"/>
      <c r="BE16" s="65" t="s">
        <v>218</v>
      </c>
    </row>
    <row r="17" spans="1:57" x14ac:dyDescent="0.25">
      <c r="A17" s="69">
        <v>10638.888888888889</v>
      </c>
      <c r="B17" s="70">
        <v>13617.777777777777</v>
      </c>
      <c r="C17" s="70">
        <v>19575.555555555555</v>
      </c>
      <c r="D17" s="70">
        <v>17022.222222222223</v>
      </c>
      <c r="E17" s="70">
        <v>15320</v>
      </c>
      <c r="F17" s="70">
        <v>13192.222222222223</v>
      </c>
      <c r="G17" s="70">
        <v>27235.555555555555</v>
      </c>
      <c r="H17" s="71">
        <v>14468.888888888889</v>
      </c>
      <c r="J17" s="75">
        <v>12766.666666666666</v>
      </c>
      <c r="K17" s="77">
        <v>8511.1111111111113</v>
      </c>
      <c r="L17" s="35"/>
      <c r="M17" s="68">
        <f>N10</f>
        <v>0.15664501878741324</v>
      </c>
      <c r="N17" s="37" t="s">
        <v>223</v>
      </c>
      <c r="O17" s="65">
        <f>N13</f>
        <v>0.05</v>
      </c>
      <c r="Q17" s="75">
        <v>12766.666666666666</v>
      </c>
      <c r="R17" s="77">
        <v>17022.222222222223</v>
      </c>
      <c r="S17" s="35"/>
      <c r="T17" s="68">
        <f>U10</f>
        <v>0.45371251416148167</v>
      </c>
      <c r="U17" s="37" t="s">
        <v>223</v>
      </c>
      <c r="V17" s="65">
        <f>U13</f>
        <v>0.05</v>
      </c>
      <c r="W17" s="37"/>
      <c r="X17" s="75">
        <v>12766.666666666666</v>
      </c>
      <c r="Y17" s="77"/>
      <c r="Z17" s="35"/>
      <c r="AA17" s="68">
        <f>AB10</f>
        <v>0.40919142293145638</v>
      </c>
      <c r="AB17" s="37" t="s">
        <v>223</v>
      </c>
      <c r="AC17" s="65">
        <f>AB13</f>
        <v>0.05</v>
      </c>
      <c r="AD17" s="37"/>
      <c r="AE17" s="75">
        <v>12766.666666666666</v>
      </c>
      <c r="AF17" s="77">
        <v>17022.222222222223</v>
      </c>
      <c r="AG17" s="35"/>
      <c r="AH17" s="68">
        <f>AI10</f>
        <v>1.4310562298716523E-2</v>
      </c>
      <c r="AI17" s="37" t="s">
        <v>234</v>
      </c>
      <c r="AJ17" s="65">
        <f>AI13</f>
        <v>0.05</v>
      </c>
      <c r="AK17" s="37"/>
      <c r="AL17" s="75">
        <v>12766.666666666666</v>
      </c>
      <c r="AM17" s="77">
        <v>34044.444444444445</v>
      </c>
      <c r="AN17" s="35"/>
      <c r="AO17" s="68">
        <f>AP10</f>
        <v>0.24981493956526948</v>
      </c>
      <c r="AP17" s="37" t="s">
        <v>223</v>
      </c>
      <c r="AQ17" s="65">
        <f>AP13</f>
        <v>0.05</v>
      </c>
      <c r="AR17" s="37"/>
      <c r="AS17" s="75">
        <v>12766.666666666666</v>
      </c>
      <c r="AT17" s="77">
        <v>38300</v>
      </c>
      <c r="AU17" s="35"/>
      <c r="AV17" s="68">
        <f>AW10</f>
        <v>0.28931097101263303</v>
      </c>
      <c r="AW17" s="37" t="s">
        <v>223</v>
      </c>
      <c r="AX17" s="65">
        <f>AW13</f>
        <v>0.05</v>
      </c>
      <c r="AZ17" s="75">
        <v>12766.666666666666</v>
      </c>
      <c r="BA17" s="77">
        <v>21277.777777777777</v>
      </c>
      <c r="BB17" s="35"/>
      <c r="BC17" s="68">
        <f>BD10</f>
        <v>0.21504272664966861</v>
      </c>
      <c r="BD17" s="37" t="s">
        <v>223</v>
      </c>
      <c r="BE17" s="65">
        <f>BD13</f>
        <v>0.05</v>
      </c>
    </row>
    <row r="18" spans="1:57" x14ac:dyDescent="0.25">
      <c r="A18" s="69">
        <v>10213.333333333334</v>
      </c>
      <c r="B18" s="70">
        <v>10213.333333333334</v>
      </c>
      <c r="C18" s="70">
        <v>8170.666666666667</v>
      </c>
      <c r="D18" s="70">
        <v>20426.666666666668</v>
      </c>
      <c r="E18" s="70">
        <v>7660</v>
      </c>
      <c r="F18" s="70">
        <v>10213.333333333334</v>
      </c>
      <c r="G18" s="70">
        <v>18384</v>
      </c>
      <c r="H18" s="71">
        <v>6128</v>
      </c>
      <c r="J18" s="75">
        <v>10638.888888888889</v>
      </c>
      <c r="K18" s="77">
        <v>13617.777777777777</v>
      </c>
      <c r="L18" s="35"/>
      <c r="M18" s="35"/>
      <c r="N18" s="39" t="s">
        <v>224</v>
      </c>
      <c r="O18" s="54"/>
      <c r="Q18" s="75">
        <v>10638.888888888889</v>
      </c>
      <c r="R18" s="77">
        <v>19575.555555555555</v>
      </c>
      <c r="S18" s="35"/>
      <c r="T18" s="35"/>
      <c r="U18" s="39" t="s">
        <v>224</v>
      </c>
      <c r="V18" s="54"/>
      <c r="W18" s="35"/>
      <c r="X18" s="75">
        <v>10638.888888888889</v>
      </c>
      <c r="Y18" s="77">
        <v>17022.222222222223</v>
      </c>
      <c r="Z18" s="35"/>
      <c r="AA18" s="35"/>
      <c r="AB18" s="39" t="s">
        <v>224</v>
      </c>
      <c r="AC18" s="54"/>
      <c r="AD18" s="35"/>
      <c r="AE18" s="75">
        <v>10638.888888888889</v>
      </c>
      <c r="AF18" s="77">
        <v>15320</v>
      </c>
      <c r="AG18" s="35"/>
      <c r="AH18" s="35"/>
      <c r="AI18" s="39" t="s">
        <v>233</v>
      </c>
      <c r="AJ18" s="54"/>
      <c r="AK18" s="35"/>
      <c r="AL18" s="75">
        <v>10638.888888888889</v>
      </c>
      <c r="AM18" s="77">
        <v>13192.222222222223</v>
      </c>
      <c r="AN18" s="35"/>
      <c r="AO18" s="35"/>
      <c r="AP18" s="39" t="s">
        <v>224</v>
      </c>
      <c r="AQ18" s="54"/>
      <c r="AR18" s="35"/>
      <c r="AS18" s="75">
        <v>10638.888888888889</v>
      </c>
      <c r="AT18" s="77">
        <v>27235.555555555555</v>
      </c>
      <c r="AU18" s="35"/>
      <c r="AV18" s="35"/>
      <c r="AW18" s="39" t="s">
        <v>224</v>
      </c>
      <c r="AX18" s="54"/>
      <c r="AZ18" s="75">
        <v>10638.888888888889</v>
      </c>
      <c r="BA18" s="77">
        <v>14468.888888888889</v>
      </c>
      <c r="BB18" s="35"/>
      <c r="BC18" s="35"/>
      <c r="BD18" s="39" t="s">
        <v>224</v>
      </c>
      <c r="BE18" s="54"/>
    </row>
    <row r="19" spans="1:57" x14ac:dyDescent="0.25">
      <c r="A19" s="69"/>
      <c r="B19" s="70"/>
      <c r="C19" s="70"/>
      <c r="D19" s="70"/>
      <c r="E19" s="70"/>
      <c r="F19" s="70"/>
      <c r="G19" s="70"/>
      <c r="H19" s="71"/>
      <c r="J19" s="75">
        <v>10213.333333333334</v>
      </c>
      <c r="K19" s="77">
        <v>10213.333333333334</v>
      </c>
      <c r="L19" s="35"/>
      <c r="M19" s="35"/>
      <c r="N19" s="35"/>
      <c r="O19" s="54"/>
      <c r="Q19" s="75">
        <v>10213.333333333334</v>
      </c>
      <c r="R19" s="77">
        <v>8170.666666666667</v>
      </c>
      <c r="S19" s="35"/>
      <c r="T19" s="35"/>
      <c r="U19" s="35"/>
      <c r="V19" s="54"/>
      <c r="W19" s="35"/>
      <c r="X19" s="75">
        <v>10213.333333333334</v>
      </c>
      <c r="Y19" s="77">
        <v>20426.666666666668</v>
      </c>
      <c r="Z19" s="35"/>
      <c r="AA19" s="35"/>
      <c r="AB19" s="35"/>
      <c r="AC19" s="54"/>
      <c r="AD19" s="35"/>
      <c r="AE19" s="75">
        <v>10213.333333333334</v>
      </c>
      <c r="AF19" s="77">
        <v>7660</v>
      </c>
      <c r="AG19" s="35"/>
      <c r="AH19" s="35"/>
      <c r="AI19" s="35"/>
      <c r="AJ19" s="54"/>
      <c r="AK19" s="35"/>
      <c r="AL19" s="75">
        <v>10213.333333333334</v>
      </c>
      <c r="AM19" s="77">
        <v>10213.333333333334</v>
      </c>
      <c r="AN19" s="35"/>
      <c r="AO19" s="35"/>
      <c r="AP19" s="35"/>
      <c r="AQ19" s="54"/>
      <c r="AR19" s="35"/>
      <c r="AS19" s="75">
        <v>10213.333333333334</v>
      </c>
      <c r="AT19" s="77">
        <v>18384</v>
      </c>
      <c r="AU19" s="35"/>
      <c r="AV19" s="35"/>
      <c r="AW19" s="35"/>
      <c r="AX19" s="54"/>
      <c r="AZ19" s="75">
        <v>10213.333333333334</v>
      </c>
      <c r="BA19" s="77">
        <v>6128</v>
      </c>
      <c r="BB19" s="35"/>
      <c r="BC19" s="35"/>
      <c r="BD19" s="35"/>
      <c r="BE19" s="54"/>
    </row>
    <row r="20" spans="1:57" x14ac:dyDescent="0.25">
      <c r="A20" s="69">
        <v>40853.333333333336</v>
      </c>
      <c r="B20" s="70">
        <v>40853.333333333336</v>
      </c>
      <c r="C20" s="70">
        <v>25533.333333333332</v>
      </c>
      <c r="D20" s="70">
        <v>51066.666666666664</v>
      </c>
      <c r="E20" s="70">
        <v>51066.666666666664</v>
      </c>
      <c r="F20" s="70">
        <v>20426.666666666668</v>
      </c>
      <c r="G20" s="70">
        <v>20426.666666666668</v>
      </c>
      <c r="H20" s="71">
        <v>20426.666666666668</v>
      </c>
      <c r="J20" s="75"/>
      <c r="K20" s="77"/>
      <c r="L20" s="35"/>
      <c r="M20" s="35"/>
      <c r="N20" s="35"/>
      <c r="O20" s="54"/>
      <c r="Q20" s="75"/>
      <c r="R20" s="77"/>
      <c r="S20" s="35"/>
      <c r="T20" s="35"/>
      <c r="U20" s="35"/>
      <c r="V20" s="54"/>
      <c r="W20" s="35"/>
      <c r="X20" s="75"/>
      <c r="Y20" s="77"/>
      <c r="Z20" s="35"/>
      <c r="AA20" s="35"/>
      <c r="AB20" s="35"/>
      <c r="AC20" s="54"/>
      <c r="AD20" s="35"/>
      <c r="AE20" s="75"/>
      <c r="AF20" s="77"/>
      <c r="AG20" s="35"/>
      <c r="AH20" s="35"/>
      <c r="AI20" s="35"/>
      <c r="AJ20" s="54"/>
      <c r="AK20" s="35"/>
      <c r="AL20" s="75"/>
      <c r="AM20" s="77"/>
      <c r="AN20" s="35"/>
      <c r="AO20" s="35"/>
      <c r="AP20" s="35"/>
      <c r="AQ20" s="54"/>
      <c r="AR20" s="35"/>
      <c r="AS20" s="75"/>
      <c r="AT20" s="77"/>
      <c r="AU20" s="35"/>
      <c r="AV20" s="35"/>
      <c r="AW20" s="35"/>
      <c r="AX20" s="54"/>
      <c r="AZ20" s="75"/>
      <c r="BA20" s="77"/>
      <c r="BB20" s="35"/>
      <c r="BC20" s="35"/>
      <c r="BD20" s="35"/>
      <c r="BE20" s="54"/>
    </row>
    <row r="21" spans="1:57" x14ac:dyDescent="0.25">
      <c r="A21" s="69">
        <v>3064</v>
      </c>
      <c r="B21" s="70">
        <v>2042.6666666666667</v>
      </c>
      <c r="C21" s="70">
        <v>3064</v>
      </c>
      <c r="D21" s="70">
        <v>3064</v>
      </c>
      <c r="E21" s="70">
        <v>2042.6666666666667</v>
      </c>
      <c r="F21" s="70">
        <v>1532</v>
      </c>
      <c r="G21" s="70">
        <v>1532</v>
      </c>
      <c r="H21" s="71">
        <v>6128</v>
      </c>
      <c r="J21" s="75">
        <v>40853.333333333336</v>
      </c>
      <c r="K21" s="77">
        <v>40853.333333333336</v>
      </c>
      <c r="L21" s="35"/>
      <c r="M21" s="35" t="s">
        <v>225</v>
      </c>
      <c r="N21" s="35"/>
      <c r="O21" s="54"/>
      <c r="Q21" s="75">
        <v>40853.333333333336</v>
      </c>
      <c r="R21" s="77">
        <v>25533.333333333332</v>
      </c>
      <c r="S21" s="35"/>
      <c r="T21" s="35" t="s">
        <v>225</v>
      </c>
      <c r="U21" s="35"/>
      <c r="V21" s="54"/>
      <c r="X21" s="75">
        <v>40853.333333333336</v>
      </c>
      <c r="Y21" s="77">
        <v>51066.666666666664</v>
      </c>
      <c r="Z21" s="35"/>
      <c r="AA21" s="35" t="s">
        <v>225</v>
      </c>
      <c r="AB21" s="35"/>
      <c r="AC21" s="54"/>
      <c r="AE21" s="75">
        <v>40853.333333333336</v>
      </c>
      <c r="AF21" s="77">
        <v>51066.666666666664</v>
      </c>
      <c r="AG21" s="35"/>
      <c r="AH21" s="35" t="s">
        <v>203</v>
      </c>
      <c r="AI21" s="35"/>
      <c r="AJ21" s="54"/>
      <c r="AL21" s="75">
        <v>40853.333333333336</v>
      </c>
      <c r="AM21" s="77">
        <v>20426.666666666668</v>
      </c>
      <c r="AN21" s="35"/>
      <c r="AO21" s="35" t="s">
        <v>225</v>
      </c>
      <c r="AP21" s="35"/>
      <c r="AQ21" s="54"/>
      <c r="AS21" s="75">
        <v>40853.333333333336</v>
      </c>
      <c r="AT21" s="77">
        <v>20426.666666666668</v>
      </c>
      <c r="AU21" s="35"/>
      <c r="AV21" s="35" t="s">
        <v>225</v>
      </c>
      <c r="AW21" s="35"/>
      <c r="AX21" s="54"/>
      <c r="AZ21" s="75">
        <v>40853.333333333336</v>
      </c>
      <c r="BA21" s="77">
        <v>20426.666666666668</v>
      </c>
      <c r="BB21" s="35"/>
      <c r="BC21" s="35" t="s">
        <v>225</v>
      </c>
      <c r="BD21" s="35"/>
      <c r="BE21" s="54"/>
    </row>
    <row r="22" spans="1:57" ht="13.8" thickBot="1" x14ac:dyDescent="0.3">
      <c r="A22" s="69">
        <v>48745.454545454544</v>
      </c>
      <c r="B22" s="70">
        <v>15320</v>
      </c>
      <c r="C22" s="70">
        <v>27854.545454545456</v>
      </c>
      <c r="D22" s="70"/>
      <c r="E22" s="70">
        <v>41781.818181818184</v>
      </c>
      <c r="F22" s="70"/>
      <c r="G22" s="70"/>
      <c r="H22" s="71"/>
      <c r="J22" s="75">
        <v>3064</v>
      </c>
      <c r="K22" s="77">
        <v>2042.6666666666667</v>
      </c>
      <c r="L22" s="35"/>
      <c r="M22" s="35"/>
      <c r="N22" s="35"/>
      <c r="O22" s="54"/>
      <c r="Q22" s="75">
        <v>3064</v>
      </c>
      <c r="R22" s="77">
        <v>3064</v>
      </c>
      <c r="S22" s="35"/>
      <c r="T22" s="35"/>
      <c r="U22" s="35"/>
      <c r="V22" s="54"/>
      <c r="X22" s="75">
        <v>3064</v>
      </c>
      <c r="Y22" s="77">
        <v>3064</v>
      </c>
      <c r="Z22" s="35"/>
      <c r="AA22" s="35"/>
      <c r="AB22" s="35"/>
      <c r="AC22" s="54"/>
      <c r="AE22" s="75">
        <v>3064</v>
      </c>
      <c r="AF22" s="77">
        <v>2042.6666666666667</v>
      </c>
      <c r="AG22" s="35"/>
      <c r="AH22" s="35"/>
      <c r="AI22" s="35"/>
      <c r="AJ22" s="54"/>
      <c r="AL22" s="75">
        <v>3064</v>
      </c>
      <c r="AM22" s="77">
        <v>1532</v>
      </c>
      <c r="AN22" s="35"/>
      <c r="AO22" s="35"/>
      <c r="AP22" s="35"/>
      <c r="AQ22" s="54"/>
      <c r="AS22" s="75">
        <v>3064</v>
      </c>
      <c r="AT22" s="77">
        <v>1532</v>
      </c>
      <c r="AU22" s="35"/>
      <c r="AV22" s="35"/>
      <c r="AW22" s="35"/>
      <c r="AX22" s="54"/>
      <c r="AZ22" s="75">
        <v>3064</v>
      </c>
      <c r="BA22" s="77">
        <v>6128</v>
      </c>
      <c r="BB22" s="35"/>
      <c r="BC22" s="35"/>
      <c r="BD22" s="35"/>
      <c r="BE22" s="54"/>
    </row>
    <row r="23" spans="1:57" x14ac:dyDescent="0.25">
      <c r="A23" s="69">
        <v>17022.222222222223</v>
      </c>
      <c r="B23" s="70">
        <v>17022.222222222223</v>
      </c>
      <c r="C23" s="70">
        <v>14468.888888888889</v>
      </c>
      <c r="D23" s="70">
        <v>22980</v>
      </c>
      <c r="E23" s="70">
        <v>14468.888888888889</v>
      </c>
      <c r="F23" s="70">
        <v>17022.222222222223</v>
      </c>
      <c r="G23" s="70">
        <v>21277.777777777777</v>
      </c>
      <c r="H23" s="71">
        <v>11064.444444444445</v>
      </c>
      <c r="J23" s="75">
        <v>48745.454545454544</v>
      </c>
      <c r="K23" s="77">
        <v>15320</v>
      </c>
      <c r="L23" s="35"/>
      <c r="M23" s="34"/>
      <c r="N23" s="34" t="s">
        <v>175</v>
      </c>
      <c r="O23" s="62" t="s">
        <v>176</v>
      </c>
      <c r="Q23" s="75">
        <v>48745.454545454544</v>
      </c>
      <c r="R23" s="77">
        <v>27854.545454545456</v>
      </c>
      <c r="S23" s="35"/>
      <c r="T23" s="34"/>
      <c r="U23" s="34" t="s">
        <v>175</v>
      </c>
      <c r="V23" s="62" t="s">
        <v>179</v>
      </c>
      <c r="W23" s="36"/>
      <c r="X23" s="75">
        <v>48745.454545454544</v>
      </c>
      <c r="Y23" s="77"/>
      <c r="Z23" s="35"/>
      <c r="AA23" s="34"/>
      <c r="AB23" s="34" t="s">
        <v>175</v>
      </c>
      <c r="AC23" s="62" t="s">
        <v>180</v>
      </c>
      <c r="AD23" s="36"/>
      <c r="AE23" s="75">
        <v>48745.454545454544</v>
      </c>
      <c r="AF23" s="77">
        <v>41781.818181818184</v>
      </c>
      <c r="AG23" s="35"/>
      <c r="AH23" s="34"/>
      <c r="AI23" s="34" t="s">
        <v>175</v>
      </c>
      <c r="AJ23" s="62" t="s">
        <v>181</v>
      </c>
      <c r="AK23" s="36"/>
      <c r="AL23" s="75">
        <v>48745.454545454544</v>
      </c>
      <c r="AM23" s="77"/>
      <c r="AN23" s="35"/>
      <c r="AO23" s="34"/>
      <c r="AP23" s="34" t="s">
        <v>175</v>
      </c>
      <c r="AQ23" s="62" t="s">
        <v>182</v>
      </c>
      <c r="AR23" s="36"/>
      <c r="AS23" s="75">
        <v>48745.454545454544</v>
      </c>
      <c r="AT23" s="77"/>
      <c r="AU23" s="35"/>
      <c r="AV23" s="34"/>
      <c r="AW23" s="34" t="s">
        <v>175</v>
      </c>
      <c r="AX23" s="62" t="s">
        <v>183</v>
      </c>
      <c r="AZ23" s="75">
        <v>48745.454545454544</v>
      </c>
      <c r="BA23" s="77"/>
      <c r="BB23" s="35"/>
      <c r="BC23" s="34"/>
      <c r="BD23" s="34" t="s">
        <v>175</v>
      </c>
      <c r="BE23" s="62" t="s">
        <v>184</v>
      </c>
    </row>
    <row r="24" spans="1:57" x14ac:dyDescent="0.25">
      <c r="A24" s="69">
        <v>17022.222222222223</v>
      </c>
      <c r="B24" s="70">
        <v>42555.555555555555</v>
      </c>
      <c r="C24" s="70">
        <v>42555.555555555555</v>
      </c>
      <c r="D24" s="70"/>
      <c r="E24" s="70">
        <v>25533.333333333332</v>
      </c>
      <c r="F24" s="70">
        <v>34044.444444444445</v>
      </c>
      <c r="G24" s="70"/>
      <c r="H24" s="71">
        <v>17022.222222222223</v>
      </c>
      <c r="J24" s="75">
        <v>17022.222222222223</v>
      </c>
      <c r="K24" s="77">
        <v>17022.222222222223</v>
      </c>
      <c r="L24" s="35"/>
      <c r="M24" s="32" t="s">
        <v>204</v>
      </c>
      <c r="N24" s="32">
        <v>17752.531170136343</v>
      </c>
      <c r="O24" s="63">
        <v>16753.521592360339</v>
      </c>
      <c r="Q24" s="75">
        <v>17022.222222222223</v>
      </c>
      <c r="R24" s="77">
        <v>14468.888888888889</v>
      </c>
      <c r="S24" s="35"/>
      <c r="T24" s="32" t="s">
        <v>204</v>
      </c>
      <c r="U24" s="32">
        <v>17752.531170136343</v>
      </c>
      <c r="V24" s="63">
        <v>14300.313420004606</v>
      </c>
      <c r="W24" s="32"/>
      <c r="X24" s="75">
        <v>17022.222222222223</v>
      </c>
      <c r="Y24" s="77">
        <v>22980</v>
      </c>
      <c r="Z24" s="35"/>
      <c r="AA24" s="32" t="s">
        <v>204</v>
      </c>
      <c r="AB24" s="32">
        <v>17752.531170136343</v>
      </c>
      <c r="AC24" s="63">
        <v>19404.604545465965</v>
      </c>
      <c r="AD24" s="32"/>
      <c r="AE24" s="75">
        <v>17022.222222222223</v>
      </c>
      <c r="AF24" s="77">
        <v>14468.888888888889</v>
      </c>
      <c r="AG24" s="35"/>
      <c r="AH24" s="32" t="s">
        <v>204</v>
      </c>
      <c r="AI24" s="32">
        <v>17752.531170136343</v>
      </c>
      <c r="AJ24" s="63">
        <v>15882.738223017292</v>
      </c>
      <c r="AK24" s="32"/>
      <c r="AL24" s="75">
        <v>17022.222222222223</v>
      </c>
      <c r="AM24" s="77">
        <v>17022.222222222223</v>
      </c>
      <c r="AN24" s="35"/>
      <c r="AO24" s="32" t="s">
        <v>204</v>
      </c>
      <c r="AP24" s="32">
        <v>17752.531170136343</v>
      </c>
      <c r="AQ24" s="63">
        <v>14598.305988012482</v>
      </c>
      <c r="AR24" s="32"/>
      <c r="AS24" s="75">
        <v>17022.222222222223</v>
      </c>
      <c r="AT24" s="77">
        <v>21277.777777777777</v>
      </c>
      <c r="AU24" s="35"/>
      <c r="AV24" s="32" t="s">
        <v>204</v>
      </c>
      <c r="AW24" s="32">
        <v>17752.531170136343</v>
      </c>
      <c r="AX24" s="63">
        <v>20963.700500147101</v>
      </c>
      <c r="AZ24" s="75">
        <v>17022.222222222223</v>
      </c>
      <c r="BA24" s="77">
        <v>11064.444444444445</v>
      </c>
      <c r="BB24" s="35"/>
      <c r="BC24" s="32" t="s">
        <v>204</v>
      </c>
      <c r="BD24" s="32">
        <v>17752.531170136343</v>
      </c>
      <c r="BE24" s="63">
        <v>14501.215971514999</v>
      </c>
    </row>
    <row r="25" spans="1:57" x14ac:dyDescent="0.25">
      <c r="A25" s="69">
        <v>9749.0909090909099</v>
      </c>
      <c r="B25" s="70">
        <v>6963.636363636364</v>
      </c>
      <c r="C25" s="70">
        <v>4178.181818181818</v>
      </c>
      <c r="D25" s="70">
        <v>23676.363636363636</v>
      </c>
      <c r="E25" s="70">
        <v>7660</v>
      </c>
      <c r="F25" s="70">
        <v>16712.727272727272</v>
      </c>
      <c r="G25" s="70">
        <v>18105.454545454544</v>
      </c>
      <c r="H25" s="71">
        <v>9749.0909090909099</v>
      </c>
      <c r="J25" s="75">
        <v>17022.222222222223</v>
      </c>
      <c r="K25" s="77">
        <v>42555.555555555555</v>
      </c>
      <c r="L25" s="35"/>
      <c r="M25" s="32" t="s">
        <v>205</v>
      </c>
      <c r="N25" s="32">
        <v>133769487.35439101</v>
      </c>
      <c r="O25" s="63">
        <v>97490759.470523164</v>
      </c>
      <c r="Q25" s="75">
        <v>17022.222222222223</v>
      </c>
      <c r="R25" s="77">
        <v>42555.555555555555</v>
      </c>
      <c r="S25" s="35"/>
      <c r="T25" s="32" t="s">
        <v>205</v>
      </c>
      <c r="U25" s="32">
        <v>133769487.35439101</v>
      </c>
      <c r="V25" s="63">
        <v>128642835.41506775</v>
      </c>
      <c r="W25" s="32"/>
      <c r="X25" s="75">
        <v>17022.222222222223</v>
      </c>
      <c r="Y25" s="77"/>
      <c r="Z25" s="35"/>
      <c r="AA25" s="32" t="s">
        <v>205</v>
      </c>
      <c r="AB25" s="32">
        <v>133769487.35439101</v>
      </c>
      <c r="AC25" s="63">
        <v>143481236.16249353</v>
      </c>
      <c r="AD25" s="32"/>
      <c r="AE25" s="75">
        <v>17022.222222222223</v>
      </c>
      <c r="AF25" s="77">
        <v>25533.333333333332</v>
      </c>
      <c r="AG25" s="35"/>
      <c r="AH25" s="32" t="s">
        <v>205</v>
      </c>
      <c r="AI25" s="32">
        <v>133769487.35439101</v>
      </c>
      <c r="AJ25" s="63">
        <v>262831485.76744115</v>
      </c>
      <c r="AK25" s="32"/>
      <c r="AL25" s="75">
        <v>17022.222222222223</v>
      </c>
      <c r="AM25" s="77">
        <v>34044.444444444445</v>
      </c>
      <c r="AN25" s="35"/>
      <c r="AO25" s="32" t="s">
        <v>205</v>
      </c>
      <c r="AP25" s="32">
        <v>133769487.35439101</v>
      </c>
      <c r="AQ25" s="63">
        <v>107792964.15494134</v>
      </c>
      <c r="AR25" s="32"/>
      <c r="AS25" s="75">
        <v>17022.222222222223</v>
      </c>
      <c r="AT25" s="77"/>
      <c r="AU25" s="35"/>
      <c r="AV25" s="32" t="s">
        <v>205</v>
      </c>
      <c r="AW25" s="32">
        <v>133769487.35439101</v>
      </c>
      <c r="AX25" s="63">
        <v>111544126.25660287</v>
      </c>
      <c r="AZ25" s="75">
        <v>17022.222222222223</v>
      </c>
      <c r="BA25" s="77">
        <v>17022.222222222223</v>
      </c>
      <c r="BB25" s="35"/>
      <c r="BC25" s="32" t="s">
        <v>205</v>
      </c>
      <c r="BD25" s="32">
        <v>133769487.35439101</v>
      </c>
      <c r="BE25" s="63">
        <v>103701012.91282621</v>
      </c>
    </row>
    <row r="26" spans="1:57" x14ac:dyDescent="0.25">
      <c r="A26" s="69">
        <v>4949.5384615384619</v>
      </c>
      <c r="B26" s="70">
        <v>12963.076923076924</v>
      </c>
      <c r="C26" s="70">
        <v>15320</v>
      </c>
      <c r="D26" s="70">
        <v>14141.538461538461</v>
      </c>
      <c r="E26" s="70">
        <v>14141.538461538461</v>
      </c>
      <c r="F26" s="70">
        <v>11784.615384615385</v>
      </c>
      <c r="G26" s="70">
        <v>20033.846153846152</v>
      </c>
      <c r="H26" s="71">
        <v>11784.615384615385</v>
      </c>
      <c r="J26" s="75">
        <v>9749.0909090909099</v>
      </c>
      <c r="K26" s="77">
        <v>6963.636363636364</v>
      </c>
      <c r="L26" s="35"/>
      <c r="M26" s="32" t="s">
        <v>206</v>
      </c>
      <c r="N26" s="32">
        <v>45</v>
      </c>
      <c r="O26" s="63">
        <v>41</v>
      </c>
      <c r="Q26" s="75">
        <v>9749.0909090909099</v>
      </c>
      <c r="R26" s="77">
        <v>4178.181818181818</v>
      </c>
      <c r="S26" s="35"/>
      <c r="T26" s="32" t="s">
        <v>206</v>
      </c>
      <c r="U26" s="32">
        <v>45</v>
      </c>
      <c r="V26" s="63">
        <v>39</v>
      </c>
      <c r="W26" s="32"/>
      <c r="X26" s="75">
        <v>9749.0909090909099</v>
      </c>
      <c r="Y26" s="77">
        <v>23676.363636363636</v>
      </c>
      <c r="Z26" s="35"/>
      <c r="AA26" s="32" t="s">
        <v>206</v>
      </c>
      <c r="AB26" s="32">
        <v>45</v>
      </c>
      <c r="AC26" s="63">
        <v>33</v>
      </c>
      <c r="AD26" s="32"/>
      <c r="AE26" s="75">
        <v>9749.0909090909099</v>
      </c>
      <c r="AF26" s="77">
        <v>7660</v>
      </c>
      <c r="AG26" s="35"/>
      <c r="AH26" s="32" t="s">
        <v>206</v>
      </c>
      <c r="AI26" s="32">
        <v>45</v>
      </c>
      <c r="AJ26" s="63">
        <v>43</v>
      </c>
      <c r="AK26" s="32"/>
      <c r="AL26" s="75">
        <v>9749.0909090909099</v>
      </c>
      <c r="AM26" s="77">
        <v>16712.727272727272</v>
      </c>
      <c r="AN26" s="35"/>
      <c r="AO26" s="32" t="s">
        <v>206</v>
      </c>
      <c r="AP26" s="32">
        <v>45</v>
      </c>
      <c r="AQ26" s="63">
        <v>39</v>
      </c>
      <c r="AR26" s="32"/>
      <c r="AS26" s="75">
        <v>9749.0909090909099</v>
      </c>
      <c r="AT26" s="77">
        <v>18105.454545454544</v>
      </c>
      <c r="AU26" s="35"/>
      <c r="AV26" s="32" t="s">
        <v>206</v>
      </c>
      <c r="AW26" s="32">
        <v>45</v>
      </c>
      <c r="AX26" s="63">
        <v>37</v>
      </c>
      <c r="AZ26" s="75">
        <v>9749.0909090909099</v>
      </c>
      <c r="BA26" s="77">
        <v>9749.0909090909099</v>
      </c>
      <c r="BB26" s="35"/>
      <c r="BC26" s="32" t="s">
        <v>206</v>
      </c>
      <c r="BD26" s="32">
        <v>45</v>
      </c>
      <c r="BE26" s="63">
        <v>38</v>
      </c>
    </row>
    <row r="27" spans="1:57" x14ac:dyDescent="0.25">
      <c r="A27" s="69">
        <v>7660</v>
      </c>
      <c r="B27" s="70">
        <v>13405</v>
      </c>
      <c r="C27" s="70">
        <v>8617.5</v>
      </c>
      <c r="D27" s="70">
        <v>7660</v>
      </c>
      <c r="E27" s="70">
        <v>4979</v>
      </c>
      <c r="F27" s="70">
        <v>9575</v>
      </c>
      <c r="G27" s="70">
        <v>11490</v>
      </c>
      <c r="H27" s="71">
        <v>11490</v>
      </c>
      <c r="J27" s="75">
        <v>4949.5384615384619</v>
      </c>
      <c r="K27" s="77">
        <v>12963.076923076924</v>
      </c>
      <c r="L27" s="35"/>
      <c r="M27" s="32" t="s">
        <v>226</v>
      </c>
      <c r="N27" s="32">
        <v>116493902.64778727</v>
      </c>
      <c r="O27" s="63"/>
      <c r="Q27" s="75">
        <v>4949.5384615384619</v>
      </c>
      <c r="R27" s="77">
        <v>15320</v>
      </c>
      <c r="S27" s="35"/>
      <c r="T27" s="32" t="s">
        <v>226</v>
      </c>
      <c r="U27" s="32">
        <v>131393721.8215339</v>
      </c>
      <c r="V27" s="63"/>
      <c r="W27" s="32"/>
      <c r="X27" s="75">
        <v>4949.5384615384619</v>
      </c>
      <c r="Y27" s="77">
        <v>14141.538461538461</v>
      </c>
      <c r="Z27" s="35"/>
      <c r="AA27" s="32" t="s">
        <v>226</v>
      </c>
      <c r="AB27" s="32">
        <v>137858644.74727628</v>
      </c>
      <c r="AC27" s="63"/>
      <c r="AD27" s="32"/>
      <c r="AE27" s="75">
        <v>4949.5384615384619</v>
      </c>
      <c r="AF27" s="77">
        <v>14141.538461538461</v>
      </c>
      <c r="AG27" s="35"/>
      <c r="AH27" s="32" t="s">
        <v>207</v>
      </c>
      <c r="AI27" s="32">
        <v>0</v>
      </c>
      <c r="AJ27" s="63"/>
      <c r="AK27" s="32"/>
      <c r="AL27" s="75">
        <v>4949.5384615384619</v>
      </c>
      <c r="AM27" s="77">
        <v>11784.615384615385</v>
      </c>
      <c r="AN27" s="35"/>
      <c r="AO27" s="32" t="s">
        <v>226</v>
      </c>
      <c r="AP27" s="32">
        <v>121731586.3595241</v>
      </c>
      <c r="AQ27" s="63"/>
      <c r="AR27" s="32"/>
      <c r="AS27" s="75">
        <v>4949.5384615384619</v>
      </c>
      <c r="AT27" s="77">
        <v>20033.846153846152</v>
      </c>
      <c r="AU27" s="35"/>
      <c r="AV27" s="32" t="s">
        <v>226</v>
      </c>
      <c r="AW27" s="32">
        <v>123768074.86038634</v>
      </c>
      <c r="AX27" s="63"/>
      <c r="AZ27" s="75">
        <v>4949.5384615384619</v>
      </c>
      <c r="BA27" s="77">
        <v>11784.615384615385</v>
      </c>
      <c r="BB27" s="35"/>
      <c r="BC27" s="32" t="s">
        <v>226</v>
      </c>
      <c r="BD27" s="32">
        <v>120034505.20207129</v>
      </c>
      <c r="BE27" s="63"/>
    </row>
    <row r="28" spans="1:57" x14ac:dyDescent="0.25">
      <c r="A28" s="69">
        <v>9192</v>
      </c>
      <c r="B28" s="70">
        <v>15320</v>
      </c>
      <c r="C28" s="70">
        <v>9192</v>
      </c>
      <c r="D28" s="70">
        <v>7660</v>
      </c>
      <c r="E28" s="70">
        <v>7660</v>
      </c>
      <c r="F28" s="70">
        <v>6128</v>
      </c>
      <c r="G28" s="70">
        <v>15320</v>
      </c>
      <c r="H28" s="71">
        <v>5515.2</v>
      </c>
      <c r="J28" s="75">
        <v>7660</v>
      </c>
      <c r="K28" s="77">
        <v>13405</v>
      </c>
      <c r="L28" s="35"/>
      <c r="M28" s="32" t="s">
        <v>207</v>
      </c>
      <c r="N28" s="32">
        <v>0</v>
      </c>
      <c r="O28" s="63"/>
      <c r="Q28" s="75">
        <v>7660</v>
      </c>
      <c r="R28" s="77">
        <v>8617.5</v>
      </c>
      <c r="S28" s="35"/>
      <c r="T28" s="32" t="s">
        <v>207</v>
      </c>
      <c r="U28" s="32">
        <v>0</v>
      </c>
      <c r="V28" s="63"/>
      <c r="W28" s="32"/>
      <c r="X28" s="75">
        <v>7660</v>
      </c>
      <c r="Y28" s="77">
        <v>7660</v>
      </c>
      <c r="Z28" s="35"/>
      <c r="AA28" s="32" t="s">
        <v>207</v>
      </c>
      <c r="AB28" s="32">
        <v>0</v>
      </c>
      <c r="AC28" s="63"/>
      <c r="AD28" s="32"/>
      <c r="AE28" s="75">
        <v>7660</v>
      </c>
      <c r="AF28" s="77">
        <v>4979</v>
      </c>
      <c r="AG28" s="35"/>
      <c r="AH28" s="32" t="s">
        <v>208</v>
      </c>
      <c r="AI28" s="32">
        <v>76</v>
      </c>
      <c r="AJ28" s="63"/>
      <c r="AK28" s="32"/>
      <c r="AL28" s="75">
        <v>7660</v>
      </c>
      <c r="AM28" s="77">
        <v>9575</v>
      </c>
      <c r="AN28" s="35"/>
      <c r="AO28" s="32" t="s">
        <v>207</v>
      </c>
      <c r="AP28" s="32">
        <v>0</v>
      </c>
      <c r="AQ28" s="63"/>
      <c r="AR28" s="32"/>
      <c r="AS28" s="75">
        <v>7660</v>
      </c>
      <c r="AT28" s="77">
        <v>11490</v>
      </c>
      <c r="AU28" s="35"/>
      <c r="AV28" s="32" t="s">
        <v>207</v>
      </c>
      <c r="AW28" s="32">
        <v>0</v>
      </c>
      <c r="AX28" s="63"/>
      <c r="AZ28" s="75">
        <v>7660</v>
      </c>
      <c r="BA28" s="77">
        <v>11490</v>
      </c>
      <c r="BB28" s="35"/>
      <c r="BC28" s="32" t="s">
        <v>207</v>
      </c>
      <c r="BD28" s="32">
        <v>0</v>
      </c>
      <c r="BE28" s="63"/>
    </row>
    <row r="29" spans="1:57" x14ac:dyDescent="0.25">
      <c r="A29" s="69"/>
      <c r="B29" s="70"/>
      <c r="C29" s="70"/>
      <c r="D29" s="70"/>
      <c r="E29" s="70"/>
      <c r="F29" s="70"/>
      <c r="G29" s="70"/>
      <c r="H29" s="71"/>
      <c r="J29" s="75">
        <v>9192</v>
      </c>
      <c r="K29" s="77">
        <v>15320</v>
      </c>
      <c r="L29" s="35"/>
      <c r="M29" s="32" t="s">
        <v>208</v>
      </c>
      <c r="N29" s="32">
        <v>84</v>
      </c>
      <c r="O29" s="63"/>
      <c r="Q29" s="75">
        <v>9192</v>
      </c>
      <c r="R29" s="77">
        <v>9192</v>
      </c>
      <c r="S29" s="35"/>
      <c r="T29" s="32" t="s">
        <v>208</v>
      </c>
      <c r="U29" s="32">
        <v>82</v>
      </c>
      <c r="V29" s="63"/>
      <c r="W29" s="32"/>
      <c r="X29" s="75">
        <v>9192</v>
      </c>
      <c r="Y29" s="77">
        <v>7660</v>
      </c>
      <c r="Z29" s="35"/>
      <c r="AA29" s="32" t="s">
        <v>208</v>
      </c>
      <c r="AB29" s="32">
        <v>76</v>
      </c>
      <c r="AC29" s="63"/>
      <c r="AD29" s="32"/>
      <c r="AE29" s="75">
        <v>9192</v>
      </c>
      <c r="AF29" s="77">
        <v>7660</v>
      </c>
      <c r="AG29" s="35"/>
      <c r="AH29" s="32" t="s">
        <v>209</v>
      </c>
      <c r="AI29" s="32">
        <v>0.62034128191817473</v>
      </c>
      <c r="AJ29" s="63"/>
      <c r="AK29" s="32"/>
      <c r="AL29" s="75">
        <v>9192</v>
      </c>
      <c r="AM29" s="77">
        <v>6128</v>
      </c>
      <c r="AN29" s="35"/>
      <c r="AO29" s="32" t="s">
        <v>208</v>
      </c>
      <c r="AP29" s="32">
        <v>82</v>
      </c>
      <c r="AQ29" s="63"/>
      <c r="AR29" s="32"/>
      <c r="AS29" s="75">
        <v>9192</v>
      </c>
      <c r="AT29" s="77">
        <v>15320</v>
      </c>
      <c r="AU29" s="35"/>
      <c r="AV29" s="32" t="s">
        <v>208</v>
      </c>
      <c r="AW29" s="32">
        <v>80</v>
      </c>
      <c r="AX29" s="63"/>
      <c r="AZ29" s="75">
        <v>9192</v>
      </c>
      <c r="BA29" s="77">
        <v>5515.2</v>
      </c>
      <c r="BB29" s="35"/>
      <c r="BC29" s="32" t="s">
        <v>208</v>
      </c>
      <c r="BD29" s="32">
        <v>81</v>
      </c>
      <c r="BE29" s="63"/>
    </row>
    <row r="30" spans="1:57" x14ac:dyDescent="0.25">
      <c r="A30" s="69"/>
      <c r="B30" s="70"/>
      <c r="C30" s="70">
        <v>45960</v>
      </c>
      <c r="D30" s="70"/>
      <c r="E30" s="70">
        <v>13927.272727272728</v>
      </c>
      <c r="F30" s="70"/>
      <c r="G30" s="70"/>
      <c r="H30" s="71"/>
      <c r="J30" s="75"/>
      <c r="K30" s="77"/>
      <c r="L30" s="35"/>
      <c r="M30" s="32" t="s">
        <v>209</v>
      </c>
      <c r="N30" s="32">
        <v>0.42871335659156301</v>
      </c>
      <c r="O30" s="63"/>
      <c r="Q30" s="75"/>
      <c r="R30" s="77"/>
      <c r="S30" s="35"/>
      <c r="T30" s="32" t="s">
        <v>209</v>
      </c>
      <c r="U30" s="32">
        <v>1.3766064222722678</v>
      </c>
      <c r="V30" s="63"/>
      <c r="W30" s="32"/>
      <c r="X30" s="75"/>
      <c r="Y30" s="77"/>
      <c r="Z30" s="35"/>
      <c r="AA30" s="32" t="s">
        <v>209</v>
      </c>
      <c r="AB30" s="32">
        <v>-0.61394328737671033</v>
      </c>
      <c r="AC30" s="63"/>
      <c r="AD30" s="32"/>
      <c r="AE30" s="75"/>
      <c r="AF30" s="77"/>
      <c r="AG30" s="35"/>
      <c r="AH30" s="32" t="s">
        <v>210</v>
      </c>
      <c r="AI30" s="32">
        <v>0.2684444440102105</v>
      </c>
      <c r="AJ30" s="63"/>
      <c r="AK30" s="32"/>
      <c r="AL30" s="75"/>
      <c r="AM30" s="77"/>
      <c r="AN30" s="35"/>
      <c r="AO30" s="32" t="s">
        <v>209</v>
      </c>
      <c r="AP30" s="32">
        <v>1.3067423647798468</v>
      </c>
      <c r="AQ30" s="63"/>
      <c r="AR30" s="32"/>
      <c r="AS30" s="75"/>
      <c r="AT30" s="77"/>
      <c r="AU30" s="35"/>
      <c r="AV30" s="32" t="s">
        <v>209</v>
      </c>
      <c r="AW30" s="32">
        <v>-1.3006459172744886</v>
      </c>
      <c r="AX30" s="63"/>
      <c r="AZ30" s="75"/>
      <c r="BA30" s="77"/>
      <c r="BB30" s="35"/>
      <c r="BC30" s="32" t="s">
        <v>209</v>
      </c>
      <c r="BD30" s="32">
        <v>1.3469920419514279</v>
      </c>
      <c r="BE30" s="63"/>
    </row>
    <row r="31" spans="1:57" x14ac:dyDescent="0.25">
      <c r="A31" s="69">
        <v>5892.3076923076924</v>
      </c>
      <c r="B31" s="70">
        <v>12963.076923076924</v>
      </c>
      <c r="C31" s="70">
        <v>20033.846153846152</v>
      </c>
      <c r="D31" s="70">
        <v>11784.615384615385</v>
      </c>
      <c r="E31" s="70">
        <v>11784.615384615385</v>
      </c>
      <c r="F31" s="70">
        <v>11784.615384615385</v>
      </c>
      <c r="G31" s="70">
        <v>12963.076923076924</v>
      </c>
      <c r="H31" s="71">
        <v>7070.7692307692305</v>
      </c>
      <c r="J31" s="75"/>
      <c r="K31" s="77"/>
      <c r="L31" s="35"/>
      <c r="M31" s="32" t="s">
        <v>210</v>
      </c>
      <c r="N31" s="32">
        <v>0.33461462858603763</v>
      </c>
      <c r="O31" s="63"/>
      <c r="Q31" s="75"/>
      <c r="R31" s="77">
        <v>45960</v>
      </c>
      <c r="S31" s="35"/>
      <c r="T31" s="32" t="s">
        <v>210</v>
      </c>
      <c r="U31" s="32">
        <v>8.6190594635378801E-2</v>
      </c>
      <c r="V31" s="63"/>
      <c r="W31" s="32"/>
      <c r="X31" s="75"/>
      <c r="Y31" s="77"/>
      <c r="Z31" s="35"/>
      <c r="AA31" s="32" t="s">
        <v>210</v>
      </c>
      <c r="AB31" s="32">
        <v>0.27054310492078426</v>
      </c>
      <c r="AC31" s="63"/>
      <c r="AD31" s="32"/>
      <c r="AE31" s="75"/>
      <c r="AF31" s="77">
        <v>13927.272727272728</v>
      </c>
      <c r="AG31" s="35"/>
      <c r="AH31" s="32" t="s">
        <v>211</v>
      </c>
      <c r="AI31" s="32">
        <v>1.6651513534046942</v>
      </c>
      <c r="AJ31" s="63"/>
      <c r="AK31" s="32"/>
      <c r="AL31" s="75"/>
      <c r="AM31" s="77"/>
      <c r="AN31" s="35"/>
      <c r="AO31" s="32" t="s">
        <v>210</v>
      </c>
      <c r="AP31" s="32">
        <v>9.7476613110521498E-2</v>
      </c>
      <c r="AQ31" s="63"/>
      <c r="AR31" s="32"/>
      <c r="AS31" s="75"/>
      <c r="AT31" s="77"/>
      <c r="AU31" s="35"/>
      <c r="AV31" s="32" t="s">
        <v>210</v>
      </c>
      <c r="AW31" s="32">
        <v>9.8556942159251495E-2</v>
      </c>
      <c r="AX31" s="63"/>
      <c r="AZ31" s="75"/>
      <c r="BA31" s="77"/>
      <c r="BB31" s="35"/>
      <c r="BC31" s="32" t="s">
        <v>210</v>
      </c>
      <c r="BD31" s="32">
        <v>9.0869648208317375E-2</v>
      </c>
      <c r="BE31" s="63"/>
    </row>
    <row r="32" spans="1:57" x14ac:dyDescent="0.25">
      <c r="A32" s="69">
        <v>5892.3076923076924</v>
      </c>
      <c r="B32" s="70"/>
      <c r="C32" s="70">
        <v>5892.3076923076924</v>
      </c>
      <c r="D32" s="70">
        <v>11784.615384615385</v>
      </c>
      <c r="E32" s="70">
        <v>5892.3076923076924</v>
      </c>
      <c r="F32" s="70"/>
      <c r="G32" s="70">
        <v>5892.3076923076924</v>
      </c>
      <c r="H32" s="71"/>
      <c r="J32" s="75">
        <v>5892.3076923076924</v>
      </c>
      <c r="K32" s="77">
        <v>12963.076923076924</v>
      </c>
      <c r="L32" s="35"/>
      <c r="M32" s="32" t="s">
        <v>211</v>
      </c>
      <c r="N32" s="32">
        <v>1.6631966790489103</v>
      </c>
      <c r="O32" s="63"/>
      <c r="Q32" s="75">
        <v>5892.3076923076924</v>
      </c>
      <c r="R32" s="77">
        <v>20033.846153846152</v>
      </c>
      <c r="S32" s="35"/>
      <c r="T32" s="32" t="s">
        <v>211</v>
      </c>
      <c r="U32" s="32">
        <v>1.6636491840290772</v>
      </c>
      <c r="V32" s="63"/>
      <c r="W32" s="32"/>
      <c r="X32" s="75">
        <v>5892.3076923076924</v>
      </c>
      <c r="Y32" s="77">
        <v>11784.615384615385</v>
      </c>
      <c r="Z32" s="35"/>
      <c r="AA32" s="32" t="s">
        <v>211</v>
      </c>
      <c r="AB32" s="32">
        <v>1.6651513534046942</v>
      </c>
      <c r="AC32" s="63"/>
      <c r="AD32" s="32"/>
      <c r="AE32" s="75">
        <v>5892.3076923076924</v>
      </c>
      <c r="AF32" s="77">
        <v>11784.615384615385</v>
      </c>
      <c r="AG32" s="35"/>
      <c r="AH32" s="32" t="s">
        <v>212</v>
      </c>
      <c r="AI32" s="32">
        <v>0.53688888802042101</v>
      </c>
      <c r="AJ32" s="63"/>
      <c r="AK32" s="32"/>
      <c r="AL32" s="75">
        <v>5892.3076923076924</v>
      </c>
      <c r="AM32" s="77">
        <v>11784.615384615385</v>
      </c>
      <c r="AN32" s="35"/>
      <c r="AO32" s="32" t="s">
        <v>211</v>
      </c>
      <c r="AP32" s="32">
        <v>1.6636491840290772</v>
      </c>
      <c r="AQ32" s="63"/>
      <c r="AR32" s="32"/>
      <c r="AS32" s="75">
        <v>5892.3076923076924</v>
      </c>
      <c r="AT32" s="77">
        <v>12963.076923076924</v>
      </c>
      <c r="AU32" s="35"/>
      <c r="AV32" s="32" t="s">
        <v>211</v>
      </c>
      <c r="AW32" s="32">
        <v>1.6641245785896708</v>
      </c>
      <c r="AX32" s="63"/>
      <c r="AZ32" s="75">
        <v>5892.3076923076924</v>
      </c>
      <c r="BA32" s="77">
        <v>7070.7692307692305</v>
      </c>
      <c r="BB32" s="35"/>
      <c r="BC32" s="32" t="s">
        <v>211</v>
      </c>
      <c r="BD32" s="32">
        <v>1.6638839129226006</v>
      </c>
      <c r="BE32" s="63"/>
    </row>
    <row r="33" spans="1:57" x14ac:dyDescent="0.25">
      <c r="A33" s="69"/>
      <c r="B33" s="70"/>
      <c r="C33" s="70"/>
      <c r="D33" s="70"/>
      <c r="E33" s="70"/>
      <c r="F33" s="70"/>
      <c r="G33" s="70"/>
      <c r="H33" s="71"/>
      <c r="J33" s="75">
        <v>5892.3076923076924</v>
      </c>
      <c r="K33" s="77"/>
      <c r="L33" s="35"/>
      <c r="M33" s="32" t="s">
        <v>212</v>
      </c>
      <c r="N33" s="32">
        <v>0.66922925717207526</v>
      </c>
      <c r="O33" s="63"/>
      <c r="Q33" s="75">
        <v>5892.3076923076924</v>
      </c>
      <c r="R33" s="77">
        <v>5892.3076923076924</v>
      </c>
      <c r="S33" s="35"/>
      <c r="T33" s="32" t="s">
        <v>212</v>
      </c>
      <c r="U33" s="32">
        <v>0.1723811892707576</v>
      </c>
      <c r="V33" s="63"/>
      <c r="W33" s="32"/>
      <c r="X33" s="75">
        <v>5892.3076923076924</v>
      </c>
      <c r="Y33" s="77">
        <v>11784.615384615385</v>
      </c>
      <c r="Z33" s="35"/>
      <c r="AA33" s="32" t="s">
        <v>212</v>
      </c>
      <c r="AB33" s="32">
        <v>0.54108620984156852</v>
      </c>
      <c r="AC33" s="63"/>
      <c r="AD33" s="32"/>
      <c r="AE33" s="75">
        <v>5892.3076923076924</v>
      </c>
      <c r="AF33" s="77">
        <v>5892.3076923076924</v>
      </c>
      <c r="AG33" s="35"/>
      <c r="AH33" s="32" t="s">
        <v>213</v>
      </c>
      <c r="AI33" s="32">
        <v>1.991672609644662</v>
      </c>
      <c r="AJ33" s="63"/>
      <c r="AK33" s="32"/>
      <c r="AL33" s="75">
        <v>5892.3076923076924</v>
      </c>
      <c r="AM33" s="77"/>
      <c r="AN33" s="35"/>
      <c r="AO33" s="32" t="s">
        <v>212</v>
      </c>
      <c r="AP33" s="32">
        <v>0.194953226221043</v>
      </c>
      <c r="AQ33" s="63"/>
      <c r="AR33" s="32"/>
      <c r="AS33" s="75">
        <v>5892.3076923076924</v>
      </c>
      <c r="AT33" s="77">
        <v>5892.3076923076924</v>
      </c>
      <c r="AU33" s="35"/>
      <c r="AV33" s="32" t="s">
        <v>212</v>
      </c>
      <c r="AW33" s="32">
        <v>0.19711388431850299</v>
      </c>
      <c r="AX33" s="63"/>
      <c r="AZ33" s="75">
        <v>5892.3076923076924</v>
      </c>
      <c r="BA33" s="77"/>
      <c r="BB33" s="35"/>
      <c r="BC33" s="32" t="s">
        <v>212</v>
      </c>
      <c r="BD33" s="32">
        <v>0.18173929641663475</v>
      </c>
      <c r="BE33" s="63"/>
    </row>
    <row r="34" spans="1:57" ht="13.8" thickBot="1" x14ac:dyDescent="0.3">
      <c r="A34" s="69"/>
      <c r="B34" s="70"/>
      <c r="C34" s="70"/>
      <c r="D34" s="70"/>
      <c r="E34" s="70"/>
      <c r="F34" s="70"/>
      <c r="G34" s="70"/>
      <c r="H34" s="71"/>
      <c r="J34" s="75"/>
      <c r="K34" s="77"/>
      <c r="L34" s="35"/>
      <c r="M34" s="33" t="s">
        <v>213</v>
      </c>
      <c r="N34" s="33">
        <v>1.9886096669757098</v>
      </c>
      <c r="O34" s="64"/>
      <c r="Q34" s="75"/>
      <c r="R34" s="77"/>
      <c r="S34" s="35"/>
      <c r="T34" s="33" t="s">
        <v>213</v>
      </c>
      <c r="U34" s="33">
        <v>1.9893185571365706</v>
      </c>
      <c r="V34" s="64"/>
      <c r="W34" s="32"/>
      <c r="X34" s="75"/>
      <c r="Y34" s="77"/>
      <c r="Z34" s="35"/>
      <c r="AA34" s="33" t="s">
        <v>213</v>
      </c>
      <c r="AB34" s="33">
        <v>1.991672609644662</v>
      </c>
      <c r="AC34" s="64"/>
      <c r="AD34" s="32"/>
      <c r="AE34" s="75"/>
      <c r="AF34" s="77"/>
      <c r="AG34" s="35"/>
      <c r="AH34" s="33"/>
      <c r="AI34" s="33"/>
      <c r="AJ34" s="64"/>
      <c r="AK34" s="32"/>
      <c r="AL34" s="75"/>
      <c r="AM34" s="77"/>
      <c r="AN34" s="35"/>
      <c r="AO34" s="33" t="s">
        <v>213</v>
      </c>
      <c r="AP34" s="33">
        <v>1.9893185571365706</v>
      </c>
      <c r="AQ34" s="64"/>
      <c r="AR34" s="32"/>
      <c r="AS34" s="75"/>
      <c r="AT34" s="77"/>
      <c r="AU34" s="35"/>
      <c r="AV34" s="33" t="s">
        <v>213</v>
      </c>
      <c r="AW34" s="33">
        <v>1.9900634212544475</v>
      </c>
      <c r="AX34" s="64"/>
      <c r="AZ34" s="75"/>
      <c r="BA34" s="77"/>
      <c r="BB34" s="35"/>
      <c r="BC34" s="33" t="s">
        <v>213</v>
      </c>
      <c r="BD34" s="33">
        <v>1.9896863234569038</v>
      </c>
      <c r="BE34" s="64"/>
    </row>
    <row r="35" spans="1:57" x14ac:dyDescent="0.25">
      <c r="A35" s="69">
        <v>23569.23076923077</v>
      </c>
      <c r="B35" s="70">
        <v>11784.615384615385</v>
      </c>
      <c r="C35" s="70">
        <v>11784.615384615385</v>
      </c>
      <c r="D35" s="70">
        <v>41246.153846153844</v>
      </c>
      <c r="E35" s="70">
        <v>11784.615384615385</v>
      </c>
      <c r="F35" s="70">
        <v>11784.615384615385</v>
      </c>
      <c r="G35" s="70">
        <v>11784.615384615385</v>
      </c>
      <c r="H35" s="71">
        <v>35353.846153846156</v>
      </c>
      <c r="J35" s="75"/>
      <c r="K35" s="77"/>
      <c r="L35" s="35"/>
      <c r="M35" s="35"/>
      <c r="N35" s="35"/>
      <c r="O35" s="54"/>
      <c r="Q35" s="75"/>
      <c r="R35" s="77"/>
      <c r="S35" s="35"/>
      <c r="T35" s="35"/>
      <c r="U35" s="35"/>
      <c r="V35" s="54"/>
      <c r="W35" s="35"/>
      <c r="X35" s="75"/>
      <c r="Y35" s="77"/>
      <c r="Z35" s="35"/>
      <c r="AA35" s="35"/>
      <c r="AB35" s="35"/>
      <c r="AC35" s="54"/>
      <c r="AD35" s="35"/>
      <c r="AE35" s="75"/>
      <c r="AF35" s="77"/>
      <c r="AG35" s="35"/>
      <c r="AH35" s="35"/>
      <c r="AI35" s="35"/>
      <c r="AJ35" s="54"/>
      <c r="AK35" s="35"/>
      <c r="AL35" s="75"/>
      <c r="AM35" s="77"/>
      <c r="AN35" s="35"/>
      <c r="AO35" s="35"/>
      <c r="AP35" s="35"/>
      <c r="AQ35" s="54"/>
      <c r="AR35" s="35"/>
      <c r="AS35" s="75"/>
      <c r="AT35" s="77"/>
      <c r="AU35" s="35"/>
      <c r="AV35" s="35"/>
      <c r="AW35" s="35"/>
      <c r="AX35" s="54"/>
      <c r="AZ35" s="75"/>
      <c r="BA35" s="77"/>
      <c r="BB35" s="35"/>
      <c r="BC35" s="35"/>
      <c r="BD35" s="35"/>
      <c r="BE35" s="54"/>
    </row>
    <row r="36" spans="1:57" x14ac:dyDescent="0.25">
      <c r="A36" s="69">
        <v>38300</v>
      </c>
      <c r="B36" s="70">
        <v>38300</v>
      </c>
      <c r="C36" s="70">
        <v>38300</v>
      </c>
      <c r="D36" s="70"/>
      <c r="E36" s="70">
        <v>38300</v>
      </c>
      <c r="F36" s="70">
        <v>38300</v>
      </c>
      <c r="G36" s="70">
        <v>38300</v>
      </c>
      <c r="H36" s="71">
        <v>38300</v>
      </c>
      <c r="J36" s="75">
        <v>23569.23076923077</v>
      </c>
      <c r="K36" s="77">
        <v>11784.615384615385</v>
      </c>
      <c r="L36" s="35"/>
      <c r="M36" s="38" t="s">
        <v>227</v>
      </c>
      <c r="N36" s="67">
        <f>N30</f>
        <v>0.42871335659156301</v>
      </c>
      <c r="O36" s="54"/>
      <c r="Q36" s="75">
        <v>23569.23076923077</v>
      </c>
      <c r="R36" s="77">
        <v>11784.615384615385</v>
      </c>
      <c r="S36" s="35"/>
      <c r="T36" s="38" t="s">
        <v>227</v>
      </c>
      <c r="U36" s="67">
        <f>U30</f>
        <v>1.3766064222722678</v>
      </c>
      <c r="V36" s="54"/>
      <c r="W36" s="35"/>
      <c r="X36" s="75">
        <v>23569.23076923077</v>
      </c>
      <c r="Y36" s="77">
        <v>41246.153846153844</v>
      </c>
      <c r="Z36" s="35"/>
      <c r="AA36" s="38" t="s">
        <v>227</v>
      </c>
      <c r="AB36" s="67">
        <f>AB30</f>
        <v>-0.61394328737671033</v>
      </c>
      <c r="AC36" s="54"/>
      <c r="AD36" s="35"/>
      <c r="AE36" s="75">
        <v>23569.23076923077</v>
      </c>
      <c r="AF36" s="77">
        <v>11784.615384615385</v>
      </c>
      <c r="AG36" s="35"/>
      <c r="AH36" s="38" t="s">
        <v>227</v>
      </c>
      <c r="AI36" s="67">
        <f>AI29</f>
        <v>0.62034128191817473</v>
      </c>
      <c r="AJ36" s="54"/>
      <c r="AK36" s="35"/>
      <c r="AL36" s="75">
        <v>23569.23076923077</v>
      </c>
      <c r="AM36" s="77">
        <v>11784.615384615385</v>
      </c>
      <c r="AN36" s="35"/>
      <c r="AO36" s="38" t="s">
        <v>227</v>
      </c>
      <c r="AP36" s="67">
        <f>AP30</f>
        <v>1.3067423647798468</v>
      </c>
      <c r="AQ36" s="54"/>
      <c r="AR36" s="35"/>
      <c r="AS36" s="75">
        <v>23569.23076923077</v>
      </c>
      <c r="AT36" s="77">
        <v>11784.615384615385</v>
      </c>
      <c r="AU36" s="35"/>
      <c r="AV36" s="38" t="s">
        <v>227</v>
      </c>
      <c r="AW36" s="67">
        <f>AW30</f>
        <v>-1.3006459172744886</v>
      </c>
      <c r="AX36" s="54"/>
      <c r="AZ36" s="75">
        <v>23569.23076923077</v>
      </c>
      <c r="BA36" s="77">
        <v>35353.846153846156</v>
      </c>
      <c r="BB36" s="35"/>
      <c r="BC36" s="38" t="s">
        <v>227</v>
      </c>
      <c r="BD36" s="67">
        <f>BD30</f>
        <v>1.3469920419514279</v>
      </c>
      <c r="BE36" s="54"/>
    </row>
    <row r="37" spans="1:57" x14ac:dyDescent="0.25">
      <c r="A37" s="69">
        <v>20426.666666666668</v>
      </c>
      <c r="B37" s="70">
        <v>30640</v>
      </c>
      <c r="C37" s="70">
        <v>40853.333333333336</v>
      </c>
      <c r="D37" s="70">
        <v>51066.666666666664</v>
      </c>
      <c r="E37" s="70">
        <v>51066.666666666664</v>
      </c>
      <c r="F37" s="70">
        <v>40853.333333333336</v>
      </c>
      <c r="G37" s="70">
        <v>51066.666666666664</v>
      </c>
      <c r="H37" s="71">
        <v>40853.333333333336</v>
      </c>
      <c r="J37" s="75">
        <v>38300</v>
      </c>
      <c r="K37" s="77">
        <v>38300</v>
      </c>
      <c r="L37" s="35"/>
      <c r="M37" s="38" t="s">
        <v>228</v>
      </c>
      <c r="N37" s="38" t="s">
        <v>247</v>
      </c>
      <c r="O37" s="54"/>
      <c r="Q37" s="75">
        <v>38300</v>
      </c>
      <c r="R37" s="77">
        <v>38300</v>
      </c>
      <c r="S37" s="35"/>
      <c r="T37" s="38" t="s">
        <v>228</v>
      </c>
      <c r="U37" s="38" t="s">
        <v>247</v>
      </c>
      <c r="V37" s="54"/>
      <c r="W37" s="35"/>
      <c r="X37" s="75">
        <v>38300</v>
      </c>
      <c r="Y37" s="77"/>
      <c r="Z37" s="35"/>
      <c r="AA37" s="38" t="s">
        <v>228</v>
      </c>
      <c r="AB37" s="38" t="s">
        <v>247</v>
      </c>
      <c r="AC37" s="54"/>
      <c r="AD37" s="35"/>
      <c r="AE37" s="75">
        <v>38300</v>
      </c>
      <c r="AF37" s="77">
        <v>38300</v>
      </c>
      <c r="AG37" s="35"/>
      <c r="AH37" s="38" t="s">
        <v>228</v>
      </c>
      <c r="AI37" s="38" t="s">
        <v>247</v>
      </c>
      <c r="AJ37" s="54"/>
      <c r="AK37" s="35"/>
      <c r="AL37" s="75">
        <v>38300</v>
      </c>
      <c r="AM37" s="77">
        <v>38300</v>
      </c>
      <c r="AN37" s="35"/>
      <c r="AO37" s="38" t="s">
        <v>228</v>
      </c>
      <c r="AP37" s="38" t="s">
        <v>247</v>
      </c>
      <c r="AQ37" s="54"/>
      <c r="AR37" s="35"/>
      <c r="AS37" s="75">
        <v>38300</v>
      </c>
      <c r="AT37" s="77">
        <v>38300</v>
      </c>
      <c r="AU37" s="35"/>
      <c r="AV37" s="38" t="s">
        <v>228</v>
      </c>
      <c r="AW37" s="38" t="s">
        <v>247</v>
      </c>
      <c r="AX37" s="54"/>
      <c r="AZ37" s="75">
        <v>38300</v>
      </c>
      <c r="BA37" s="77">
        <v>38300</v>
      </c>
      <c r="BB37" s="35"/>
      <c r="BC37" s="38" t="s">
        <v>228</v>
      </c>
      <c r="BD37" s="38" t="s">
        <v>247</v>
      </c>
      <c r="BE37" s="54"/>
    </row>
    <row r="38" spans="1:57" x14ac:dyDescent="0.25">
      <c r="A38" s="69"/>
      <c r="B38" s="70"/>
      <c r="C38" s="70"/>
      <c r="D38" s="70">
        <v>34044.444444444445</v>
      </c>
      <c r="E38" s="70"/>
      <c r="F38" s="70">
        <v>38300</v>
      </c>
      <c r="G38" s="70">
        <v>29788.888888888891</v>
      </c>
      <c r="H38" s="71">
        <v>29788.888888888891</v>
      </c>
      <c r="J38" s="75">
        <v>20426.666666666668</v>
      </c>
      <c r="K38" s="77">
        <v>30640</v>
      </c>
      <c r="L38" s="35"/>
      <c r="M38" s="38" t="s">
        <v>229</v>
      </c>
      <c r="N38" s="35"/>
      <c r="O38" s="54"/>
      <c r="Q38" s="75">
        <v>20426.666666666668</v>
      </c>
      <c r="R38" s="77">
        <v>40853.333333333336</v>
      </c>
      <c r="S38" s="35"/>
      <c r="T38" s="38" t="s">
        <v>229</v>
      </c>
      <c r="U38" s="35"/>
      <c r="V38" s="54"/>
      <c r="W38" s="35"/>
      <c r="X38" s="75">
        <v>20426.666666666668</v>
      </c>
      <c r="Y38" s="77">
        <v>51066.666666666664</v>
      </c>
      <c r="Z38" s="35"/>
      <c r="AA38" s="38" t="s">
        <v>229</v>
      </c>
      <c r="AB38" s="35"/>
      <c r="AC38" s="54"/>
      <c r="AD38" s="35"/>
      <c r="AE38" s="75">
        <v>20426.666666666668</v>
      </c>
      <c r="AF38" s="77">
        <v>51066.666666666664</v>
      </c>
      <c r="AG38" s="35"/>
      <c r="AH38" s="38" t="s">
        <v>229</v>
      </c>
      <c r="AI38" s="35"/>
      <c r="AJ38" s="54"/>
      <c r="AK38" s="35"/>
      <c r="AL38" s="75">
        <v>20426.666666666668</v>
      </c>
      <c r="AM38" s="77">
        <v>40853.333333333336</v>
      </c>
      <c r="AN38" s="35"/>
      <c r="AO38" s="38" t="s">
        <v>229</v>
      </c>
      <c r="AP38" s="35"/>
      <c r="AQ38" s="54"/>
      <c r="AR38" s="35"/>
      <c r="AS38" s="75">
        <v>20426.666666666668</v>
      </c>
      <c r="AT38" s="77">
        <v>51066.666666666664</v>
      </c>
      <c r="AU38" s="35"/>
      <c r="AV38" s="38" t="s">
        <v>229</v>
      </c>
      <c r="AW38" s="35"/>
      <c r="AX38" s="54"/>
      <c r="AZ38" s="75">
        <v>20426.666666666668</v>
      </c>
      <c r="BA38" s="77">
        <v>40853.333333333336</v>
      </c>
      <c r="BB38" s="35"/>
      <c r="BC38" s="38" t="s">
        <v>229</v>
      </c>
      <c r="BD38" s="35"/>
      <c r="BE38" s="54"/>
    </row>
    <row r="39" spans="1:57" x14ac:dyDescent="0.25">
      <c r="A39" s="69">
        <v>20890.909090909092</v>
      </c>
      <c r="B39" s="70">
        <v>23676.363636363636</v>
      </c>
      <c r="C39" s="70"/>
      <c r="D39" s="70"/>
      <c r="E39" s="70">
        <v>13927.272727272728</v>
      </c>
      <c r="F39" s="70">
        <v>16712.727272727272</v>
      </c>
      <c r="G39" s="70">
        <v>15320</v>
      </c>
      <c r="H39" s="71"/>
      <c r="J39" s="75"/>
      <c r="K39" s="77"/>
      <c r="L39" s="35"/>
      <c r="M39" s="35"/>
      <c r="N39" s="35"/>
      <c r="O39" s="54"/>
      <c r="Q39" s="75"/>
      <c r="R39" s="77"/>
      <c r="S39" s="35"/>
      <c r="T39" s="35"/>
      <c r="U39" s="35"/>
      <c r="V39" s="54"/>
      <c r="W39" s="35"/>
      <c r="X39" s="75"/>
      <c r="Y39" s="77">
        <v>34044.444444444445</v>
      </c>
      <c r="Z39" s="35"/>
      <c r="AA39" s="35"/>
      <c r="AB39" s="35"/>
      <c r="AC39" s="54"/>
      <c r="AD39" s="35"/>
      <c r="AE39" s="75"/>
      <c r="AF39" s="77"/>
      <c r="AG39" s="35"/>
      <c r="AH39" s="35"/>
      <c r="AI39" s="35"/>
      <c r="AJ39" s="54"/>
      <c r="AK39" s="35"/>
      <c r="AL39" s="75"/>
      <c r="AM39" s="77">
        <v>38300</v>
      </c>
      <c r="AN39" s="35"/>
      <c r="AO39" s="35"/>
      <c r="AP39" s="35"/>
      <c r="AQ39" s="54"/>
      <c r="AR39" s="35"/>
      <c r="AS39" s="75"/>
      <c r="AT39" s="77">
        <v>29788.888888888891</v>
      </c>
      <c r="AU39" s="35"/>
      <c r="AV39" s="35"/>
      <c r="AW39" s="35"/>
      <c r="AX39" s="54"/>
      <c r="AZ39" s="75"/>
      <c r="BA39" s="77">
        <v>29788.888888888891</v>
      </c>
      <c r="BB39" s="35"/>
      <c r="BC39" s="35"/>
      <c r="BD39" s="35"/>
      <c r="BE39" s="54"/>
    </row>
    <row r="40" spans="1:57" x14ac:dyDescent="0.25">
      <c r="A40" s="69">
        <v>35746.666666666664</v>
      </c>
      <c r="B40" s="70">
        <v>18384</v>
      </c>
      <c r="C40" s="70">
        <v>10213.333333333334</v>
      </c>
      <c r="D40" s="70">
        <v>10213.333333333334</v>
      </c>
      <c r="E40" s="70">
        <v>10213.333333333334</v>
      </c>
      <c r="F40" s="70">
        <v>10213.333333333334</v>
      </c>
      <c r="G40" s="70">
        <v>10213.333333333334</v>
      </c>
      <c r="H40" s="71">
        <v>10213.333333333334</v>
      </c>
      <c r="J40" s="75">
        <v>20890.909090909092</v>
      </c>
      <c r="K40" s="77">
        <v>23676.363636363636</v>
      </c>
      <c r="L40" s="35"/>
      <c r="M40" s="40" t="s">
        <v>230</v>
      </c>
      <c r="N40" s="35"/>
      <c r="O40" s="54"/>
      <c r="Q40" s="75">
        <v>20890.909090909092</v>
      </c>
      <c r="R40" s="77"/>
      <c r="S40" s="35"/>
      <c r="T40" s="40" t="s">
        <v>230</v>
      </c>
      <c r="U40" s="35"/>
      <c r="V40" s="54"/>
      <c r="W40" s="35"/>
      <c r="X40" s="75">
        <v>20890.909090909092</v>
      </c>
      <c r="Y40" s="77"/>
      <c r="Z40" s="35"/>
      <c r="AA40" s="40" t="s">
        <v>230</v>
      </c>
      <c r="AB40" s="35"/>
      <c r="AC40" s="54"/>
      <c r="AD40" s="35"/>
      <c r="AE40" s="75">
        <v>20890.909090909092</v>
      </c>
      <c r="AF40" s="77">
        <v>13927.272727272728</v>
      </c>
      <c r="AG40" s="35"/>
      <c r="AH40" s="40" t="s">
        <v>230</v>
      </c>
      <c r="AI40" s="35"/>
      <c r="AJ40" s="54"/>
      <c r="AK40" s="35"/>
      <c r="AL40" s="75">
        <v>20890.909090909092</v>
      </c>
      <c r="AM40" s="77">
        <v>16712.727272727272</v>
      </c>
      <c r="AN40" s="35"/>
      <c r="AO40" s="40" t="s">
        <v>230</v>
      </c>
      <c r="AP40" s="35"/>
      <c r="AQ40" s="54"/>
      <c r="AR40" s="35"/>
      <c r="AS40" s="75">
        <v>20890.909090909092</v>
      </c>
      <c r="AT40" s="77">
        <v>15320</v>
      </c>
      <c r="AU40" s="35"/>
      <c r="AV40" s="40" t="s">
        <v>230</v>
      </c>
      <c r="AW40" s="35"/>
      <c r="AX40" s="54"/>
      <c r="AZ40" s="75">
        <v>20890.909090909092</v>
      </c>
      <c r="BA40" s="77"/>
      <c r="BB40" s="35"/>
      <c r="BC40" s="40" t="s">
        <v>230</v>
      </c>
      <c r="BD40" s="35"/>
      <c r="BE40" s="54"/>
    </row>
    <row r="41" spans="1:57" x14ac:dyDescent="0.25">
      <c r="A41" s="69">
        <v>30640</v>
      </c>
      <c r="B41" s="70"/>
      <c r="C41" s="70"/>
      <c r="D41" s="70"/>
      <c r="E41" s="70">
        <v>61280</v>
      </c>
      <c r="F41" s="70"/>
      <c r="G41" s="70"/>
      <c r="H41" s="71">
        <v>30640</v>
      </c>
      <c r="J41" s="75">
        <v>35746.666666666664</v>
      </c>
      <c r="K41" s="77">
        <v>18384</v>
      </c>
      <c r="L41" s="35"/>
      <c r="M41" s="38" t="s">
        <v>248</v>
      </c>
      <c r="N41" s="35"/>
      <c r="O41" s="54"/>
      <c r="Q41" s="75">
        <v>35746.666666666664</v>
      </c>
      <c r="R41" s="77">
        <v>10213.333333333334</v>
      </c>
      <c r="S41" s="35"/>
      <c r="T41" s="38" t="s">
        <v>248</v>
      </c>
      <c r="U41" s="35"/>
      <c r="V41" s="54"/>
      <c r="W41" s="35"/>
      <c r="X41" s="75">
        <v>35746.666666666664</v>
      </c>
      <c r="Y41" s="77">
        <v>10213.333333333334</v>
      </c>
      <c r="Z41" s="35"/>
      <c r="AA41" s="38" t="s">
        <v>248</v>
      </c>
      <c r="AB41" s="35"/>
      <c r="AC41" s="54"/>
      <c r="AD41" s="35"/>
      <c r="AE41" s="75">
        <v>35746.666666666664</v>
      </c>
      <c r="AF41" s="77">
        <v>10213.333333333334</v>
      </c>
      <c r="AG41" s="35"/>
      <c r="AH41" s="38" t="s">
        <v>248</v>
      </c>
      <c r="AI41" s="35"/>
      <c r="AJ41" s="54"/>
      <c r="AK41" s="35"/>
      <c r="AL41" s="75">
        <v>35746.666666666664</v>
      </c>
      <c r="AM41" s="77">
        <v>10213.333333333334</v>
      </c>
      <c r="AN41" s="35"/>
      <c r="AO41" s="38" t="s">
        <v>248</v>
      </c>
      <c r="AP41" s="35"/>
      <c r="AQ41" s="54"/>
      <c r="AR41" s="35"/>
      <c r="AS41" s="75">
        <v>35746.666666666664</v>
      </c>
      <c r="AT41" s="77">
        <v>10213.333333333334</v>
      </c>
      <c r="AU41" s="35"/>
      <c r="AV41" s="38" t="s">
        <v>248</v>
      </c>
      <c r="AW41" s="35"/>
      <c r="AX41" s="54"/>
      <c r="AZ41" s="75">
        <v>35746.666666666664</v>
      </c>
      <c r="BA41" s="77">
        <v>10213.333333333334</v>
      </c>
      <c r="BB41" s="35"/>
      <c r="BC41" s="38" t="s">
        <v>248</v>
      </c>
      <c r="BD41" s="35"/>
      <c r="BE41" s="54"/>
    </row>
    <row r="42" spans="1:57" x14ac:dyDescent="0.25">
      <c r="A42" s="69">
        <v>7660</v>
      </c>
      <c r="B42" s="70">
        <v>17235</v>
      </c>
      <c r="C42" s="70"/>
      <c r="D42" s="70"/>
      <c r="E42" s="70">
        <v>1915</v>
      </c>
      <c r="F42" s="70"/>
      <c r="G42" s="70"/>
      <c r="H42" s="71"/>
      <c r="J42" s="75">
        <v>30640</v>
      </c>
      <c r="K42" s="77"/>
      <c r="L42" s="35"/>
      <c r="M42" s="35"/>
      <c r="N42" s="35"/>
      <c r="O42" s="54"/>
      <c r="Q42" s="75">
        <v>30640</v>
      </c>
      <c r="R42" s="77"/>
      <c r="S42" s="35"/>
      <c r="T42" s="35"/>
      <c r="U42" s="35"/>
      <c r="V42" s="54"/>
      <c r="W42" s="35"/>
      <c r="X42" s="75">
        <v>30640</v>
      </c>
      <c r="Y42" s="77"/>
      <c r="Z42" s="35"/>
      <c r="AA42" s="35"/>
      <c r="AB42" s="35"/>
      <c r="AC42" s="54"/>
      <c r="AD42" s="35"/>
      <c r="AE42" s="75">
        <v>30640</v>
      </c>
      <c r="AF42" s="77">
        <v>61280</v>
      </c>
      <c r="AG42" s="35"/>
      <c r="AH42" s="35"/>
      <c r="AI42" s="35"/>
      <c r="AJ42" s="54"/>
      <c r="AK42" s="35"/>
      <c r="AL42" s="75">
        <v>30640</v>
      </c>
      <c r="AM42" s="77"/>
      <c r="AN42" s="35"/>
      <c r="AO42" s="35"/>
      <c r="AP42" s="35"/>
      <c r="AQ42" s="54"/>
      <c r="AR42" s="35"/>
      <c r="AS42" s="75">
        <v>30640</v>
      </c>
      <c r="AT42" s="77"/>
      <c r="AU42" s="35"/>
      <c r="AV42" s="35"/>
      <c r="AW42" s="35"/>
      <c r="AX42" s="54"/>
      <c r="AZ42" s="75">
        <v>30640</v>
      </c>
      <c r="BA42" s="77">
        <v>30640</v>
      </c>
      <c r="BB42" s="35"/>
      <c r="BC42" s="35"/>
      <c r="BD42" s="35"/>
      <c r="BE42" s="54"/>
    </row>
    <row r="43" spans="1:57" x14ac:dyDescent="0.25">
      <c r="A43" s="69">
        <v>24512</v>
      </c>
      <c r="B43" s="70">
        <v>27576</v>
      </c>
      <c r="C43" s="70"/>
      <c r="D43" s="70">
        <v>33704</v>
      </c>
      <c r="E43" s="70"/>
      <c r="F43" s="70">
        <v>9192</v>
      </c>
      <c r="G43" s="70">
        <v>45960</v>
      </c>
      <c r="H43" s="71"/>
      <c r="J43" s="75">
        <v>7660</v>
      </c>
      <c r="K43" s="77">
        <v>17235</v>
      </c>
      <c r="L43" s="35"/>
      <c r="M43" s="38" t="s">
        <v>231</v>
      </c>
      <c r="N43" s="35"/>
      <c r="O43" s="54"/>
      <c r="Q43" s="75">
        <v>7660</v>
      </c>
      <c r="R43" s="77"/>
      <c r="S43" s="35"/>
      <c r="T43" s="38" t="s">
        <v>231</v>
      </c>
      <c r="U43" s="35"/>
      <c r="V43" s="54"/>
      <c r="W43" s="35"/>
      <c r="X43" s="75">
        <v>7660</v>
      </c>
      <c r="Y43" s="77"/>
      <c r="Z43" s="35"/>
      <c r="AA43" s="38" t="s">
        <v>231</v>
      </c>
      <c r="AB43" s="35"/>
      <c r="AC43" s="54"/>
      <c r="AD43" s="35"/>
      <c r="AE43" s="75">
        <v>7660</v>
      </c>
      <c r="AF43" s="77">
        <v>1915</v>
      </c>
      <c r="AG43" s="35"/>
      <c r="AH43" s="38" t="s">
        <v>231</v>
      </c>
      <c r="AI43" s="35"/>
      <c r="AJ43" s="54"/>
      <c r="AK43" s="35"/>
      <c r="AL43" s="75">
        <v>7660</v>
      </c>
      <c r="AM43" s="77"/>
      <c r="AN43" s="35"/>
      <c r="AO43" s="38" t="s">
        <v>231</v>
      </c>
      <c r="AP43" s="35"/>
      <c r="AQ43" s="54"/>
      <c r="AR43" s="35"/>
      <c r="AS43" s="75">
        <v>7660</v>
      </c>
      <c r="AT43" s="77"/>
      <c r="AU43" s="35"/>
      <c r="AV43" s="38" t="s">
        <v>231</v>
      </c>
      <c r="AW43" s="35"/>
      <c r="AX43" s="54"/>
      <c r="AZ43" s="75">
        <v>7660</v>
      </c>
      <c r="BA43" s="77"/>
      <c r="BB43" s="35"/>
      <c r="BC43" s="38" t="s">
        <v>231</v>
      </c>
      <c r="BD43" s="35"/>
      <c r="BE43" s="54"/>
    </row>
    <row r="44" spans="1:57" x14ac:dyDescent="0.25">
      <c r="A44" s="69">
        <v>20426.666666666668</v>
      </c>
      <c r="B44" s="70">
        <v>13277.333333333334</v>
      </c>
      <c r="C44" s="70">
        <v>10213.333333333334</v>
      </c>
      <c r="D44" s="70">
        <v>17873.333333333332</v>
      </c>
      <c r="E44" s="70">
        <v>7149.333333333333</v>
      </c>
      <c r="F44" s="70">
        <v>6128</v>
      </c>
      <c r="G44" s="70">
        <v>28086.666666666668</v>
      </c>
      <c r="H44" s="71">
        <v>6128</v>
      </c>
      <c r="J44" s="75">
        <v>24512</v>
      </c>
      <c r="K44" s="77">
        <v>27576</v>
      </c>
      <c r="L44" s="35"/>
      <c r="M44" s="38" t="s">
        <v>232</v>
      </c>
      <c r="N44" s="35"/>
      <c r="O44" s="54"/>
      <c r="Q44" s="75">
        <v>24512</v>
      </c>
      <c r="R44" s="77"/>
      <c r="S44" s="35"/>
      <c r="T44" s="38" t="s">
        <v>232</v>
      </c>
      <c r="U44" s="35"/>
      <c r="V44" s="54"/>
      <c r="W44" s="35"/>
      <c r="X44" s="75">
        <v>24512</v>
      </c>
      <c r="Y44" s="77">
        <v>33704</v>
      </c>
      <c r="Z44" s="35"/>
      <c r="AA44" s="38" t="s">
        <v>232</v>
      </c>
      <c r="AB44" s="35"/>
      <c r="AC44" s="54"/>
      <c r="AD44" s="35"/>
      <c r="AE44" s="75">
        <v>24512</v>
      </c>
      <c r="AF44" s="77"/>
      <c r="AG44" s="35"/>
      <c r="AH44" s="38" t="s">
        <v>232</v>
      </c>
      <c r="AI44" s="35"/>
      <c r="AJ44" s="54"/>
      <c r="AK44" s="35"/>
      <c r="AL44" s="75">
        <v>24512</v>
      </c>
      <c r="AM44" s="77">
        <v>9192</v>
      </c>
      <c r="AN44" s="35"/>
      <c r="AO44" s="38" t="s">
        <v>232</v>
      </c>
      <c r="AP44" s="35"/>
      <c r="AQ44" s="54"/>
      <c r="AR44" s="35"/>
      <c r="AS44" s="75">
        <v>24512</v>
      </c>
      <c r="AT44" s="77">
        <v>45960</v>
      </c>
      <c r="AU44" s="35"/>
      <c r="AV44" s="38" t="s">
        <v>232</v>
      </c>
      <c r="AW44" s="35"/>
      <c r="AX44" s="54"/>
      <c r="AZ44" s="75">
        <v>24512</v>
      </c>
      <c r="BA44" s="77"/>
      <c r="BB44" s="35"/>
      <c r="BC44" s="38" t="s">
        <v>232</v>
      </c>
      <c r="BD44" s="35"/>
      <c r="BE44" s="54"/>
    </row>
    <row r="45" spans="1:57" x14ac:dyDescent="0.25">
      <c r="A45" s="69">
        <v>22980</v>
      </c>
      <c r="B45" s="70">
        <v>9192</v>
      </c>
      <c r="C45" s="70">
        <v>6638.666666666667</v>
      </c>
      <c r="D45" s="70">
        <v>12766.666666666666</v>
      </c>
      <c r="E45" s="70">
        <v>8681.3333333333339</v>
      </c>
      <c r="F45" s="70">
        <v>11234.666666666666</v>
      </c>
      <c r="G45" s="70">
        <v>25533.333333333332</v>
      </c>
      <c r="H45" s="71">
        <v>13788</v>
      </c>
      <c r="J45" s="75">
        <v>20426.666666666668</v>
      </c>
      <c r="K45" s="77">
        <v>13277.333333333334</v>
      </c>
      <c r="L45" s="35"/>
      <c r="M45" s="35"/>
      <c r="N45" s="35"/>
      <c r="O45" s="54"/>
      <c r="Q45" s="75">
        <v>20426.666666666668</v>
      </c>
      <c r="R45" s="77">
        <v>10213.333333333334</v>
      </c>
      <c r="S45" s="35"/>
      <c r="T45" s="35"/>
      <c r="U45" s="35"/>
      <c r="V45" s="54"/>
      <c r="W45" s="35"/>
      <c r="X45" s="75">
        <v>20426.666666666668</v>
      </c>
      <c r="Y45" s="77">
        <v>17873.333333333332</v>
      </c>
      <c r="Z45" s="35"/>
      <c r="AA45" s="35"/>
      <c r="AB45" s="35"/>
      <c r="AC45" s="54"/>
      <c r="AD45" s="35"/>
      <c r="AE45" s="75">
        <v>20426.666666666668</v>
      </c>
      <c r="AF45" s="77">
        <v>7149.333333333333</v>
      </c>
      <c r="AG45" s="35"/>
      <c r="AH45" s="35"/>
      <c r="AI45" s="35"/>
      <c r="AJ45" s="54"/>
      <c r="AK45" s="35"/>
      <c r="AL45" s="75">
        <v>20426.666666666668</v>
      </c>
      <c r="AM45" s="77">
        <v>6128</v>
      </c>
      <c r="AN45" s="35"/>
      <c r="AO45" s="35"/>
      <c r="AP45" s="35"/>
      <c r="AQ45" s="54"/>
      <c r="AR45" s="35"/>
      <c r="AS45" s="75">
        <v>20426.666666666668</v>
      </c>
      <c r="AT45" s="77">
        <v>28086.666666666668</v>
      </c>
      <c r="AU45" s="35"/>
      <c r="AV45" s="35"/>
      <c r="AW45" s="35"/>
      <c r="AX45" s="54"/>
      <c r="AZ45" s="75">
        <v>20426.666666666668</v>
      </c>
      <c r="BA45" s="77">
        <v>6128</v>
      </c>
      <c r="BB45" s="35"/>
      <c r="BC45" s="35"/>
      <c r="BD45" s="35"/>
      <c r="BE45" s="54"/>
    </row>
    <row r="46" spans="1:57" x14ac:dyDescent="0.25">
      <c r="A46" s="69">
        <v>12084.95145631068</v>
      </c>
      <c r="B46" s="70">
        <v>8366.5048543689318</v>
      </c>
      <c r="C46" s="70">
        <v>8366.5048543689318</v>
      </c>
      <c r="D46" s="70">
        <v>14873.786407766991</v>
      </c>
      <c r="E46" s="70">
        <v>9296.116504854368</v>
      </c>
      <c r="F46" s="70">
        <v>8366.5048543689318</v>
      </c>
      <c r="G46" s="70">
        <v>17662.6213592233</v>
      </c>
      <c r="H46" s="71">
        <v>5577.6699029126212</v>
      </c>
      <c r="J46" s="75">
        <v>22980</v>
      </c>
      <c r="K46" s="77">
        <v>9192</v>
      </c>
      <c r="L46" s="35"/>
      <c r="M46" s="35"/>
      <c r="N46" s="35"/>
      <c r="O46" s="54"/>
      <c r="Q46" s="75">
        <v>22980</v>
      </c>
      <c r="R46" s="77">
        <v>6638.666666666667</v>
      </c>
      <c r="S46" s="35"/>
      <c r="T46" s="35"/>
      <c r="U46" s="35"/>
      <c r="V46" s="54"/>
      <c r="W46" s="35"/>
      <c r="X46" s="75">
        <v>22980</v>
      </c>
      <c r="Y46" s="77">
        <v>12766.666666666666</v>
      </c>
      <c r="Z46" s="35"/>
      <c r="AA46" s="35"/>
      <c r="AB46" s="35"/>
      <c r="AC46" s="54"/>
      <c r="AD46" s="35"/>
      <c r="AE46" s="75">
        <v>22980</v>
      </c>
      <c r="AF46" s="77">
        <v>8681.3333333333339</v>
      </c>
      <c r="AG46" s="35"/>
      <c r="AH46" s="35"/>
      <c r="AI46" s="35"/>
      <c r="AJ46" s="54"/>
      <c r="AK46" s="35"/>
      <c r="AL46" s="75">
        <v>22980</v>
      </c>
      <c r="AM46" s="77">
        <v>11234.666666666666</v>
      </c>
      <c r="AN46" s="35"/>
      <c r="AO46" s="35"/>
      <c r="AP46" s="35"/>
      <c r="AQ46" s="54"/>
      <c r="AR46" s="35"/>
      <c r="AS46" s="75">
        <v>22980</v>
      </c>
      <c r="AT46" s="77">
        <v>25533.333333333332</v>
      </c>
      <c r="AU46" s="35"/>
      <c r="AV46" s="35"/>
      <c r="AW46" s="35"/>
      <c r="AX46" s="54"/>
      <c r="AZ46" s="75">
        <v>22980</v>
      </c>
      <c r="BA46" s="77">
        <v>13788</v>
      </c>
      <c r="BB46" s="35"/>
      <c r="BC46" s="35"/>
      <c r="BD46" s="35"/>
      <c r="BE46" s="54"/>
    </row>
    <row r="47" spans="1:57" x14ac:dyDescent="0.25">
      <c r="A47" s="69">
        <v>12766.666666666666</v>
      </c>
      <c r="B47" s="70">
        <v>10213.333333333334</v>
      </c>
      <c r="C47" s="70">
        <v>14468.888888888889</v>
      </c>
      <c r="D47" s="70">
        <v>12766.666666666666</v>
      </c>
      <c r="E47" s="70">
        <v>7660</v>
      </c>
      <c r="F47" s="70">
        <v>5957.7777777777774</v>
      </c>
      <c r="G47" s="70">
        <v>15320</v>
      </c>
      <c r="H47" s="71">
        <v>8511.1111111111113</v>
      </c>
      <c r="J47" s="75">
        <v>12084.95145631068</v>
      </c>
      <c r="K47" s="77">
        <v>8366.5048543689318</v>
      </c>
      <c r="L47" s="35"/>
      <c r="M47" s="35"/>
      <c r="N47" s="35"/>
      <c r="O47" s="54"/>
      <c r="Q47" s="75">
        <v>12084.95145631068</v>
      </c>
      <c r="R47" s="77">
        <v>8366.5048543689318</v>
      </c>
      <c r="S47" s="35"/>
      <c r="T47" s="35"/>
      <c r="U47" s="35"/>
      <c r="V47" s="54"/>
      <c r="W47" s="35"/>
      <c r="X47" s="75">
        <v>12084.95145631068</v>
      </c>
      <c r="Y47" s="77">
        <v>14873.786407766991</v>
      </c>
      <c r="Z47" s="35"/>
      <c r="AA47" s="35"/>
      <c r="AB47" s="35"/>
      <c r="AC47" s="54"/>
      <c r="AD47" s="35"/>
      <c r="AE47" s="75">
        <v>12084.95145631068</v>
      </c>
      <c r="AF47" s="77">
        <v>9296.116504854368</v>
      </c>
      <c r="AG47" s="35"/>
      <c r="AH47" s="35"/>
      <c r="AI47" s="35"/>
      <c r="AJ47" s="54"/>
      <c r="AK47" s="35"/>
      <c r="AL47" s="75">
        <v>12084.95145631068</v>
      </c>
      <c r="AM47" s="77">
        <v>8366.5048543689318</v>
      </c>
      <c r="AN47" s="35"/>
      <c r="AO47" s="35"/>
      <c r="AP47" s="35"/>
      <c r="AQ47" s="54"/>
      <c r="AR47" s="35"/>
      <c r="AS47" s="75">
        <v>12084.95145631068</v>
      </c>
      <c r="AT47" s="77">
        <v>17662.6213592233</v>
      </c>
      <c r="AU47" s="35"/>
      <c r="AV47" s="35"/>
      <c r="AW47" s="35"/>
      <c r="AX47" s="54"/>
      <c r="AZ47" s="75">
        <v>12084.95145631068</v>
      </c>
      <c r="BA47" s="77">
        <v>5577.6699029126212</v>
      </c>
      <c r="BB47" s="35"/>
      <c r="BC47" s="35"/>
      <c r="BD47" s="35"/>
      <c r="BE47" s="54"/>
    </row>
    <row r="48" spans="1:57" x14ac:dyDescent="0.25">
      <c r="A48" s="69">
        <v>11784.615384615385</v>
      </c>
      <c r="B48" s="70">
        <v>11784.615384615385</v>
      </c>
      <c r="C48" s="70">
        <v>11784.615384615385</v>
      </c>
      <c r="D48" s="70"/>
      <c r="E48" s="70">
        <v>9427.6923076923085</v>
      </c>
      <c r="F48" s="70">
        <v>11784.615384615385</v>
      </c>
      <c r="G48" s="70">
        <v>15320</v>
      </c>
      <c r="H48" s="71">
        <v>8249.2307692307695</v>
      </c>
      <c r="J48" s="75">
        <v>12766.666666666666</v>
      </c>
      <c r="K48" s="77">
        <v>10213.333333333334</v>
      </c>
      <c r="L48" s="35"/>
      <c r="M48" s="35"/>
      <c r="N48" s="35"/>
      <c r="O48" s="54"/>
      <c r="Q48" s="75">
        <v>12766.666666666666</v>
      </c>
      <c r="R48" s="77">
        <v>14468.888888888889</v>
      </c>
      <c r="S48" s="35"/>
      <c r="T48" s="35"/>
      <c r="U48" s="35"/>
      <c r="V48" s="54"/>
      <c r="W48" s="35"/>
      <c r="X48" s="75">
        <v>12766.666666666666</v>
      </c>
      <c r="Y48" s="77">
        <v>12766.666666666666</v>
      </c>
      <c r="Z48" s="35"/>
      <c r="AA48" s="35"/>
      <c r="AB48" s="35"/>
      <c r="AC48" s="54"/>
      <c r="AD48" s="35"/>
      <c r="AE48" s="75">
        <v>12766.666666666666</v>
      </c>
      <c r="AF48" s="77">
        <v>7660</v>
      </c>
      <c r="AG48" s="35"/>
      <c r="AH48" s="35"/>
      <c r="AI48" s="35"/>
      <c r="AJ48" s="54"/>
      <c r="AK48" s="35"/>
      <c r="AL48" s="75">
        <v>12766.666666666666</v>
      </c>
      <c r="AM48" s="77">
        <v>5957.7777777777774</v>
      </c>
      <c r="AN48" s="35"/>
      <c r="AO48" s="35"/>
      <c r="AP48" s="35"/>
      <c r="AQ48" s="54"/>
      <c r="AR48" s="35"/>
      <c r="AS48" s="75">
        <v>12766.666666666666</v>
      </c>
      <c r="AT48" s="77">
        <v>15320</v>
      </c>
      <c r="AU48" s="35"/>
      <c r="AV48" s="35"/>
      <c r="AW48" s="35"/>
      <c r="AX48" s="54"/>
      <c r="AZ48" s="75">
        <v>12766.666666666666</v>
      </c>
      <c r="BA48" s="77">
        <v>8511.1111111111113</v>
      </c>
      <c r="BB48" s="35"/>
      <c r="BC48" s="35"/>
      <c r="BD48" s="35"/>
      <c r="BE48" s="54"/>
    </row>
    <row r="49" spans="1:57" x14ac:dyDescent="0.25">
      <c r="A49" s="69">
        <v>20426.666666666668</v>
      </c>
      <c r="B49" s="70">
        <v>20426.666666666668</v>
      </c>
      <c r="C49" s="70">
        <v>20426.666666666668</v>
      </c>
      <c r="D49" s="70">
        <v>15320</v>
      </c>
      <c r="E49" s="70">
        <v>12256</v>
      </c>
      <c r="F49" s="70">
        <v>12256</v>
      </c>
      <c r="G49" s="70">
        <v>25533.333333333332</v>
      </c>
      <c r="H49" s="71">
        <v>12256</v>
      </c>
      <c r="J49" s="75">
        <v>11784.615384615385</v>
      </c>
      <c r="K49" s="77">
        <v>11784.615384615385</v>
      </c>
      <c r="L49" s="35"/>
      <c r="M49" s="35"/>
      <c r="N49" s="35"/>
      <c r="O49" s="54"/>
      <c r="Q49" s="75">
        <v>11784.615384615385</v>
      </c>
      <c r="R49" s="77">
        <v>11784.615384615385</v>
      </c>
      <c r="S49" s="35"/>
      <c r="T49" s="35"/>
      <c r="U49" s="35"/>
      <c r="V49" s="54"/>
      <c r="W49" s="35"/>
      <c r="X49" s="75">
        <v>11784.615384615385</v>
      </c>
      <c r="Y49" s="77"/>
      <c r="Z49" s="35"/>
      <c r="AA49" s="35"/>
      <c r="AB49" s="35"/>
      <c r="AC49" s="54"/>
      <c r="AD49" s="35"/>
      <c r="AE49" s="75">
        <v>11784.615384615385</v>
      </c>
      <c r="AF49" s="77">
        <v>9427.6923076923085</v>
      </c>
      <c r="AG49" s="35"/>
      <c r="AH49" s="35"/>
      <c r="AI49" s="35"/>
      <c r="AJ49" s="54"/>
      <c r="AK49" s="35"/>
      <c r="AL49" s="75">
        <v>11784.615384615385</v>
      </c>
      <c r="AM49" s="77">
        <v>11784.615384615385</v>
      </c>
      <c r="AN49" s="35"/>
      <c r="AO49" s="35"/>
      <c r="AP49" s="35"/>
      <c r="AQ49" s="54"/>
      <c r="AR49" s="35"/>
      <c r="AS49" s="75">
        <v>11784.615384615385</v>
      </c>
      <c r="AT49" s="77">
        <v>15320</v>
      </c>
      <c r="AU49" s="35"/>
      <c r="AV49" s="35"/>
      <c r="AW49" s="35"/>
      <c r="AX49" s="54"/>
      <c r="AZ49" s="75">
        <v>11784.615384615385</v>
      </c>
      <c r="BA49" s="77">
        <v>8249.2307692307695</v>
      </c>
      <c r="BB49" s="35"/>
      <c r="BC49" s="35"/>
      <c r="BD49" s="35"/>
      <c r="BE49" s="54"/>
    </row>
    <row r="50" spans="1:57" x14ac:dyDescent="0.25">
      <c r="A50" s="69">
        <v>11784.615384615385</v>
      </c>
      <c r="B50" s="70">
        <v>11784.615384615385</v>
      </c>
      <c r="C50" s="70">
        <v>8249.2307692307695</v>
      </c>
      <c r="D50" s="70">
        <v>16498.461538461539</v>
      </c>
      <c r="E50" s="70">
        <v>8249.2307692307695</v>
      </c>
      <c r="F50" s="70">
        <v>9427.6923076923085</v>
      </c>
      <c r="G50" s="70">
        <v>23569.23076923077</v>
      </c>
      <c r="H50" s="71">
        <v>14730.76923076923</v>
      </c>
      <c r="J50" s="75">
        <v>20426.666666666668</v>
      </c>
      <c r="K50" s="77">
        <v>20426.666666666668</v>
      </c>
      <c r="L50" s="35"/>
      <c r="M50" s="35"/>
      <c r="N50" s="35"/>
      <c r="O50" s="54"/>
      <c r="Q50" s="75">
        <v>20426.666666666668</v>
      </c>
      <c r="R50" s="77">
        <v>20426.666666666668</v>
      </c>
      <c r="S50" s="35"/>
      <c r="T50" s="35"/>
      <c r="U50" s="35"/>
      <c r="V50" s="54"/>
      <c r="W50" s="35"/>
      <c r="X50" s="75">
        <v>20426.666666666668</v>
      </c>
      <c r="Y50" s="77">
        <v>15320</v>
      </c>
      <c r="Z50" s="35"/>
      <c r="AA50" s="35"/>
      <c r="AB50" s="35"/>
      <c r="AC50" s="54"/>
      <c r="AD50" s="35"/>
      <c r="AE50" s="75">
        <v>20426.666666666668</v>
      </c>
      <c r="AF50" s="77">
        <v>12256</v>
      </c>
      <c r="AG50" s="35"/>
      <c r="AH50" s="35"/>
      <c r="AI50" s="35"/>
      <c r="AJ50" s="54"/>
      <c r="AK50" s="35"/>
      <c r="AL50" s="75">
        <v>20426.666666666668</v>
      </c>
      <c r="AM50" s="77">
        <v>12256</v>
      </c>
      <c r="AN50" s="35"/>
      <c r="AO50" s="35"/>
      <c r="AP50" s="35"/>
      <c r="AQ50" s="54"/>
      <c r="AR50" s="35"/>
      <c r="AS50" s="75">
        <v>20426.666666666668</v>
      </c>
      <c r="AT50" s="77">
        <v>25533.333333333332</v>
      </c>
      <c r="AU50" s="35"/>
      <c r="AV50" s="35"/>
      <c r="AW50" s="35"/>
      <c r="AX50" s="54"/>
      <c r="AZ50" s="75">
        <v>20426.666666666668</v>
      </c>
      <c r="BA50" s="77">
        <v>12256</v>
      </c>
      <c r="BB50" s="35"/>
      <c r="BC50" s="35"/>
      <c r="BD50" s="35"/>
      <c r="BE50" s="54"/>
    </row>
    <row r="51" spans="1:57" x14ac:dyDescent="0.25">
      <c r="A51" s="69">
        <v>20890.909090909092</v>
      </c>
      <c r="B51" s="70">
        <v>18105.454545454544</v>
      </c>
      <c r="C51" s="70">
        <v>13927.272727272728</v>
      </c>
      <c r="D51" s="70">
        <v>13927.272727272728</v>
      </c>
      <c r="E51" s="70">
        <v>13927.272727272728</v>
      </c>
      <c r="F51" s="70">
        <v>13927.272727272728</v>
      </c>
      <c r="G51" s="70">
        <v>20890.909090909092</v>
      </c>
      <c r="H51" s="71">
        <v>14623.636363636364</v>
      </c>
      <c r="J51" s="75">
        <v>11784.615384615385</v>
      </c>
      <c r="K51" s="77">
        <v>11784.615384615385</v>
      </c>
      <c r="L51" s="35"/>
      <c r="M51" s="35"/>
      <c r="N51" s="35"/>
      <c r="O51" s="54"/>
      <c r="Q51" s="75">
        <v>11784.615384615385</v>
      </c>
      <c r="R51" s="77">
        <v>8249.2307692307695</v>
      </c>
      <c r="S51" s="35"/>
      <c r="T51" s="35"/>
      <c r="U51" s="35"/>
      <c r="V51" s="54"/>
      <c r="W51" s="35"/>
      <c r="X51" s="75">
        <v>11784.615384615385</v>
      </c>
      <c r="Y51" s="77">
        <v>16498.461538461539</v>
      </c>
      <c r="Z51" s="35"/>
      <c r="AA51" s="35"/>
      <c r="AB51" s="35"/>
      <c r="AC51" s="54"/>
      <c r="AD51" s="35"/>
      <c r="AE51" s="75">
        <v>11784.615384615385</v>
      </c>
      <c r="AF51" s="77">
        <v>8249.2307692307695</v>
      </c>
      <c r="AG51" s="35"/>
      <c r="AH51" s="35"/>
      <c r="AI51" s="35"/>
      <c r="AJ51" s="54"/>
      <c r="AK51" s="35"/>
      <c r="AL51" s="75">
        <v>11784.615384615385</v>
      </c>
      <c r="AM51" s="77">
        <v>9427.6923076923085</v>
      </c>
      <c r="AN51" s="35"/>
      <c r="AO51" s="35"/>
      <c r="AP51" s="35"/>
      <c r="AQ51" s="54"/>
      <c r="AR51" s="35"/>
      <c r="AS51" s="75">
        <v>11784.615384615385</v>
      </c>
      <c r="AT51" s="77">
        <v>23569.23076923077</v>
      </c>
      <c r="AU51" s="35"/>
      <c r="AV51" s="35"/>
      <c r="AW51" s="35"/>
      <c r="AX51" s="54"/>
      <c r="AZ51" s="75">
        <v>11784.615384615385</v>
      </c>
      <c r="BA51" s="77">
        <v>14730.76923076923</v>
      </c>
      <c r="BB51" s="35"/>
      <c r="BC51" s="35"/>
      <c r="BD51" s="35"/>
      <c r="BE51" s="54"/>
    </row>
    <row r="52" spans="1:57" x14ac:dyDescent="0.25">
      <c r="A52" s="72">
        <v>20451.456310679612</v>
      </c>
      <c r="B52" s="73">
        <v>10225.728155339806</v>
      </c>
      <c r="C52" s="73">
        <v>13944.174757281553</v>
      </c>
      <c r="D52" s="73">
        <v>16733.009708737864</v>
      </c>
      <c r="E52" s="73">
        <v>9296.116504854368</v>
      </c>
      <c r="F52" s="73">
        <v>18592.233009708736</v>
      </c>
      <c r="G52" s="73">
        <v>31606.796116504855</v>
      </c>
      <c r="H52" s="74">
        <v>10225.728155339806</v>
      </c>
      <c r="J52" s="75">
        <v>20890.909090909092</v>
      </c>
      <c r="K52" s="77">
        <v>18105.454545454544</v>
      </c>
      <c r="L52" s="35"/>
      <c r="M52" s="35"/>
      <c r="N52" s="35"/>
      <c r="O52" s="54"/>
      <c r="Q52" s="75">
        <v>20890.909090909092</v>
      </c>
      <c r="R52" s="77">
        <v>13927.272727272728</v>
      </c>
      <c r="S52" s="35"/>
      <c r="T52" s="35"/>
      <c r="U52" s="35"/>
      <c r="V52" s="54"/>
      <c r="W52" s="35"/>
      <c r="X52" s="75">
        <v>20890.909090909092</v>
      </c>
      <c r="Y52" s="77">
        <v>13927.272727272728</v>
      </c>
      <c r="Z52" s="35"/>
      <c r="AA52" s="35"/>
      <c r="AB52" s="35"/>
      <c r="AC52" s="54"/>
      <c r="AD52" s="35"/>
      <c r="AE52" s="75">
        <v>20890.909090909092</v>
      </c>
      <c r="AF52" s="77">
        <v>13927.272727272728</v>
      </c>
      <c r="AG52" s="35"/>
      <c r="AH52" s="35"/>
      <c r="AI52" s="35"/>
      <c r="AJ52" s="54"/>
      <c r="AK52" s="35"/>
      <c r="AL52" s="75">
        <v>20890.909090909092</v>
      </c>
      <c r="AM52" s="77">
        <v>13927.272727272728</v>
      </c>
      <c r="AN52" s="35"/>
      <c r="AO52" s="35"/>
      <c r="AP52" s="35"/>
      <c r="AQ52" s="54"/>
      <c r="AR52" s="35"/>
      <c r="AS52" s="75">
        <v>20890.909090909092</v>
      </c>
      <c r="AT52" s="77">
        <v>20890.909090909092</v>
      </c>
      <c r="AU52" s="35"/>
      <c r="AV52" s="35"/>
      <c r="AW52" s="35"/>
      <c r="AX52" s="54"/>
      <c r="AZ52" s="75">
        <v>20890.909090909092</v>
      </c>
      <c r="BA52" s="77">
        <v>14623.636363636364</v>
      </c>
      <c r="BB52" s="35"/>
      <c r="BC52" s="35"/>
      <c r="BD52" s="35"/>
      <c r="BE52" s="54"/>
    </row>
    <row r="53" spans="1:57" x14ac:dyDescent="0.25">
      <c r="A53" s="50"/>
      <c r="B53" s="50"/>
      <c r="C53" s="50"/>
      <c r="D53" s="50"/>
      <c r="E53" s="50"/>
      <c r="F53" s="50"/>
      <c r="G53" s="50"/>
      <c r="H53" s="50"/>
      <c r="J53" s="76">
        <v>20451.456310679612</v>
      </c>
      <c r="K53" s="78">
        <v>10225.728155339806</v>
      </c>
      <c r="L53" s="55"/>
      <c r="M53" s="55"/>
      <c r="N53" s="55"/>
      <c r="O53" s="56"/>
      <c r="Q53" s="76">
        <v>20451.456310679612</v>
      </c>
      <c r="R53" s="78">
        <v>13944.174757281553</v>
      </c>
      <c r="S53" s="55"/>
      <c r="T53" s="55"/>
      <c r="U53" s="55"/>
      <c r="V53" s="56"/>
      <c r="W53" s="35"/>
      <c r="X53" s="76">
        <v>20451.456310679612</v>
      </c>
      <c r="Y53" s="78">
        <v>16733.009708737864</v>
      </c>
      <c r="Z53" s="55"/>
      <c r="AA53" s="55"/>
      <c r="AB53" s="55"/>
      <c r="AC53" s="56"/>
      <c r="AD53" s="35"/>
      <c r="AE53" s="76">
        <v>20451.456310679612</v>
      </c>
      <c r="AF53" s="78">
        <v>9296.116504854368</v>
      </c>
      <c r="AG53" s="55"/>
      <c r="AH53" s="55"/>
      <c r="AI53" s="55"/>
      <c r="AJ53" s="56"/>
      <c r="AK53" s="35"/>
      <c r="AL53" s="76">
        <v>20451.456310679612</v>
      </c>
      <c r="AM53" s="78">
        <v>18592.233009708736</v>
      </c>
      <c r="AN53" s="55"/>
      <c r="AO53" s="55"/>
      <c r="AP53" s="55"/>
      <c r="AQ53" s="56"/>
      <c r="AR53" s="35"/>
      <c r="AS53" s="76">
        <v>20451.456310679612</v>
      </c>
      <c r="AT53" s="78">
        <v>31606.796116504855</v>
      </c>
      <c r="AU53" s="55"/>
      <c r="AV53" s="55"/>
      <c r="AW53" s="55"/>
      <c r="AX53" s="56"/>
      <c r="AZ53" s="76">
        <v>20451.456310679612</v>
      </c>
      <c r="BA53" s="78">
        <v>10225.728155339806</v>
      </c>
      <c r="BB53" s="55"/>
      <c r="BC53" s="55"/>
      <c r="BD53" s="55"/>
      <c r="BE53" s="56"/>
    </row>
    <row r="54" spans="1:57" x14ac:dyDescent="0.25">
      <c r="J54" s="8"/>
      <c r="K54" s="8"/>
    </row>
    <row r="55" spans="1:57" x14ac:dyDescent="0.25">
      <c r="J55" s="8"/>
      <c r="K55" s="8"/>
    </row>
    <row r="56" spans="1:57" x14ac:dyDescent="0.25">
      <c r="J56" s="57" t="s">
        <v>176</v>
      </c>
      <c r="K56" s="58" t="s">
        <v>179</v>
      </c>
      <c r="L56" s="43"/>
      <c r="M56" s="43" t="s">
        <v>214</v>
      </c>
      <c r="N56" s="43"/>
      <c r="O56" s="61"/>
      <c r="Q56" s="57" t="s">
        <v>176</v>
      </c>
      <c r="R56" s="58" t="s">
        <v>180</v>
      </c>
      <c r="S56" s="43"/>
      <c r="T56" s="43" t="s">
        <v>214</v>
      </c>
      <c r="U56" s="43"/>
      <c r="V56" s="61"/>
      <c r="X56" s="57" t="s">
        <v>176</v>
      </c>
      <c r="Y56" s="58" t="s">
        <v>181</v>
      </c>
      <c r="Z56" s="43"/>
      <c r="AA56" s="43" t="s">
        <v>214</v>
      </c>
      <c r="AB56" s="43"/>
      <c r="AC56" s="61"/>
      <c r="AE56" s="57" t="s">
        <v>176</v>
      </c>
      <c r="AF56" s="58" t="s">
        <v>182</v>
      </c>
      <c r="AG56" s="43"/>
      <c r="AH56" s="43" t="s">
        <v>214</v>
      </c>
      <c r="AI56" s="43"/>
      <c r="AJ56" s="61"/>
      <c r="AL56" s="57" t="s">
        <v>176</v>
      </c>
      <c r="AM56" s="58" t="s">
        <v>183</v>
      </c>
      <c r="AN56" s="43"/>
      <c r="AO56" s="43" t="s">
        <v>214</v>
      </c>
      <c r="AP56" s="43"/>
      <c r="AQ56" s="61"/>
      <c r="AS56" s="57" t="s">
        <v>176</v>
      </c>
      <c r="AT56" s="58" t="s">
        <v>184</v>
      </c>
      <c r="AU56" s="43"/>
      <c r="AV56" s="43" t="s">
        <v>214</v>
      </c>
      <c r="AW56" s="43"/>
      <c r="AX56" s="61"/>
    </row>
    <row r="57" spans="1:57" ht="13.8" thickBot="1" x14ac:dyDescent="0.3">
      <c r="B57" s="6" t="s">
        <v>236</v>
      </c>
      <c r="C57" s="6" t="s">
        <v>237</v>
      </c>
      <c r="J57" s="75">
        <v>13927.272727272728</v>
      </c>
      <c r="K57" s="77">
        <v>20890.909090909092</v>
      </c>
      <c r="L57" s="35"/>
      <c r="M57" s="35"/>
      <c r="N57" s="35"/>
      <c r="O57" s="54"/>
      <c r="Q57" s="75">
        <v>13927.272727272728</v>
      </c>
      <c r="R57" s="77">
        <v>34818.181818181816</v>
      </c>
      <c r="S57" s="35"/>
      <c r="T57" s="35"/>
      <c r="U57" s="35"/>
      <c r="V57" s="54"/>
      <c r="X57" s="75">
        <v>13927.272727272728</v>
      </c>
      <c r="Y57" s="77">
        <v>13927.272727272728</v>
      </c>
      <c r="Z57" s="35"/>
      <c r="AA57" s="35"/>
      <c r="AB57" s="35"/>
      <c r="AC57" s="54"/>
      <c r="AE57" s="75">
        <v>13927.272727272728</v>
      </c>
      <c r="AF57" s="77">
        <v>27854.545454545456</v>
      </c>
      <c r="AG57" s="35"/>
      <c r="AH57" s="35"/>
      <c r="AI57" s="35"/>
      <c r="AJ57" s="54"/>
      <c r="AL57" s="75">
        <v>13927.272727272728</v>
      </c>
      <c r="AM57" s="77">
        <v>13927.272727272728</v>
      </c>
      <c r="AN57" s="35"/>
      <c r="AO57" s="35"/>
      <c r="AP57" s="35"/>
      <c r="AQ57" s="54"/>
      <c r="AS57" s="75">
        <v>13927.272727272728</v>
      </c>
      <c r="AT57" s="77">
        <v>13927.272727272728</v>
      </c>
      <c r="AU57" s="35"/>
      <c r="AV57" s="35"/>
      <c r="AW57" s="35"/>
      <c r="AX57" s="54"/>
    </row>
    <row r="58" spans="1:57" x14ac:dyDescent="0.25">
      <c r="C58" s="6" t="s">
        <v>238</v>
      </c>
      <c r="J58" s="75">
        <v>9296.116504854368</v>
      </c>
      <c r="K58" s="77">
        <v>3718.4466019417478</v>
      </c>
      <c r="L58" s="35"/>
      <c r="M58" s="34"/>
      <c r="N58" s="34" t="s">
        <v>176</v>
      </c>
      <c r="O58" s="62" t="s">
        <v>179</v>
      </c>
      <c r="Q58" s="75">
        <v>9296.116504854368</v>
      </c>
      <c r="R58" s="77">
        <v>1859.2233009708739</v>
      </c>
      <c r="S58" s="35"/>
      <c r="T58" s="34"/>
      <c r="U58" s="34" t="s">
        <v>176</v>
      </c>
      <c r="V58" s="62" t="s">
        <v>180</v>
      </c>
      <c r="X58" s="75">
        <v>9296.116504854368</v>
      </c>
      <c r="Y58" s="77">
        <v>929.61165048543694</v>
      </c>
      <c r="Z58" s="35"/>
      <c r="AA58" s="34"/>
      <c r="AB58" s="34" t="s">
        <v>176</v>
      </c>
      <c r="AC58" s="62" t="s">
        <v>181</v>
      </c>
      <c r="AE58" s="75">
        <v>9296.116504854368</v>
      </c>
      <c r="AF58" s="77">
        <v>1859.2233009708739</v>
      </c>
      <c r="AG58" s="35"/>
      <c r="AH58" s="34"/>
      <c r="AI58" s="34" t="s">
        <v>176</v>
      </c>
      <c r="AJ58" s="62" t="s">
        <v>182</v>
      </c>
      <c r="AL58" s="75">
        <v>9296.116504854368</v>
      </c>
      <c r="AM58" s="77"/>
      <c r="AN58" s="35"/>
      <c r="AO58" s="34"/>
      <c r="AP58" s="34" t="s">
        <v>176</v>
      </c>
      <c r="AQ58" s="62" t="s">
        <v>183</v>
      </c>
      <c r="AS58" s="75">
        <v>9296.116504854368</v>
      </c>
      <c r="AT58" s="77"/>
      <c r="AU58" s="35"/>
      <c r="AV58" s="34"/>
      <c r="AW58" s="34" t="s">
        <v>176</v>
      </c>
      <c r="AX58" s="62" t="s">
        <v>184</v>
      </c>
    </row>
    <row r="59" spans="1:57" x14ac:dyDescent="0.25">
      <c r="C59" s="6" t="s">
        <v>239</v>
      </c>
      <c r="J59" s="75">
        <v>20890.909090909092</v>
      </c>
      <c r="K59" s="77"/>
      <c r="L59" s="35"/>
      <c r="M59" s="32" t="s">
        <v>204</v>
      </c>
      <c r="N59" s="32">
        <v>16753.521592360339</v>
      </c>
      <c r="O59" s="63">
        <v>14300.313420004606</v>
      </c>
      <c r="Q59" s="75">
        <v>20890.909090909092</v>
      </c>
      <c r="R59" s="77"/>
      <c r="S59" s="35"/>
      <c r="T59" s="32" t="s">
        <v>204</v>
      </c>
      <c r="U59" s="32">
        <v>16753.521592360339</v>
      </c>
      <c r="V59" s="63">
        <v>19404.604545465965</v>
      </c>
      <c r="X59" s="75">
        <v>20890.909090909092</v>
      </c>
      <c r="Y59" s="77"/>
      <c r="Z59" s="35"/>
      <c r="AA59" s="32" t="s">
        <v>204</v>
      </c>
      <c r="AB59" s="32">
        <v>16753.521592360339</v>
      </c>
      <c r="AC59" s="63">
        <v>15882.738223017292</v>
      </c>
      <c r="AE59" s="75">
        <v>20890.909090909092</v>
      </c>
      <c r="AF59" s="77"/>
      <c r="AG59" s="35"/>
      <c r="AH59" s="32" t="s">
        <v>204</v>
      </c>
      <c r="AI59" s="32">
        <v>16753.521592360339</v>
      </c>
      <c r="AJ59" s="63">
        <v>14598.305988012482</v>
      </c>
      <c r="AL59" s="75">
        <v>20890.909090909092</v>
      </c>
      <c r="AM59" s="77"/>
      <c r="AN59" s="35"/>
      <c r="AO59" s="32" t="s">
        <v>204</v>
      </c>
      <c r="AP59" s="32">
        <v>16753.521592360339</v>
      </c>
      <c r="AQ59" s="63">
        <v>20963.700500147101</v>
      </c>
      <c r="AS59" s="75">
        <v>20890.909090909092</v>
      </c>
      <c r="AT59" s="77">
        <v>13927.272727272728</v>
      </c>
      <c r="AU59" s="35"/>
      <c r="AV59" s="32" t="s">
        <v>204</v>
      </c>
      <c r="AW59" s="32">
        <v>16753.521592360339</v>
      </c>
      <c r="AX59" s="63">
        <v>14501.215971514999</v>
      </c>
    </row>
    <row r="60" spans="1:57" x14ac:dyDescent="0.25">
      <c r="J60" s="75"/>
      <c r="K60" s="77">
        <v>8356.363636363636</v>
      </c>
      <c r="L60" s="35"/>
      <c r="M60" s="32" t="s">
        <v>205</v>
      </c>
      <c r="N60" s="32">
        <v>97490759.470523164</v>
      </c>
      <c r="O60" s="63">
        <v>128642835.41506775</v>
      </c>
      <c r="Q60" s="75"/>
      <c r="R60" s="77"/>
      <c r="S60" s="35"/>
      <c r="T60" s="32" t="s">
        <v>205</v>
      </c>
      <c r="U60" s="32">
        <v>97490759.470523164</v>
      </c>
      <c r="V60" s="63">
        <v>143481236.16249353</v>
      </c>
      <c r="X60" s="75"/>
      <c r="Y60" s="77">
        <v>2785.4545454545455</v>
      </c>
      <c r="Z60" s="35"/>
      <c r="AA60" s="32" t="s">
        <v>205</v>
      </c>
      <c r="AB60" s="32">
        <v>97490759.470523164</v>
      </c>
      <c r="AC60" s="63">
        <v>262831485.76744115</v>
      </c>
      <c r="AE60" s="75"/>
      <c r="AF60" s="77">
        <v>9749.0909090909099</v>
      </c>
      <c r="AG60" s="35"/>
      <c r="AH60" s="32" t="s">
        <v>205</v>
      </c>
      <c r="AI60" s="32">
        <v>97490759.470523164</v>
      </c>
      <c r="AJ60" s="63">
        <v>107792964.15494134</v>
      </c>
      <c r="AL60" s="75"/>
      <c r="AM60" s="77"/>
      <c r="AN60" s="35"/>
      <c r="AO60" s="32" t="s">
        <v>205</v>
      </c>
      <c r="AP60" s="32">
        <v>97490759.470523164</v>
      </c>
      <c r="AQ60" s="63">
        <v>111544126.25660287</v>
      </c>
      <c r="AS60" s="75"/>
      <c r="AT60" s="77"/>
      <c r="AU60" s="35"/>
      <c r="AV60" s="32" t="s">
        <v>205</v>
      </c>
      <c r="AW60" s="32">
        <v>97490759.470523164</v>
      </c>
      <c r="AX60" s="63">
        <v>103701012.91282621</v>
      </c>
    </row>
    <row r="61" spans="1:57" x14ac:dyDescent="0.25">
      <c r="J61" s="75">
        <v>9427.6923076923085</v>
      </c>
      <c r="K61" s="77">
        <v>11784.615384615385</v>
      </c>
      <c r="L61" s="35"/>
      <c r="M61" s="32" t="s">
        <v>206</v>
      </c>
      <c r="N61" s="32">
        <v>41</v>
      </c>
      <c r="O61" s="63">
        <v>39</v>
      </c>
      <c r="Q61" s="75">
        <v>9427.6923076923085</v>
      </c>
      <c r="R61" s="77">
        <v>23569.23076923077</v>
      </c>
      <c r="S61" s="35"/>
      <c r="T61" s="32" t="s">
        <v>206</v>
      </c>
      <c r="U61" s="32">
        <v>41</v>
      </c>
      <c r="V61" s="63">
        <v>33</v>
      </c>
      <c r="X61" s="75">
        <v>9427.6923076923085</v>
      </c>
      <c r="Y61" s="77">
        <v>5892.3076923076924</v>
      </c>
      <c r="Z61" s="35"/>
      <c r="AA61" s="32" t="s">
        <v>206</v>
      </c>
      <c r="AB61" s="32">
        <v>41</v>
      </c>
      <c r="AC61" s="63">
        <v>43</v>
      </c>
      <c r="AE61" s="75">
        <v>9427.6923076923085</v>
      </c>
      <c r="AF61" s="77">
        <v>8249.2307692307695</v>
      </c>
      <c r="AG61" s="35"/>
      <c r="AH61" s="32" t="s">
        <v>206</v>
      </c>
      <c r="AI61" s="32">
        <v>41</v>
      </c>
      <c r="AJ61" s="63">
        <v>39</v>
      </c>
      <c r="AL61" s="75">
        <v>9427.6923076923085</v>
      </c>
      <c r="AM61" s="77">
        <v>27104.615384615383</v>
      </c>
      <c r="AN61" s="35"/>
      <c r="AO61" s="32" t="s">
        <v>206</v>
      </c>
      <c r="AP61" s="32">
        <v>41</v>
      </c>
      <c r="AQ61" s="63">
        <v>37</v>
      </c>
      <c r="AS61" s="75">
        <v>9427.6923076923085</v>
      </c>
      <c r="AT61" s="77">
        <v>5892.3076923076924</v>
      </c>
      <c r="AU61" s="35"/>
      <c r="AV61" s="32" t="s">
        <v>206</v>
      </c>
      <c r="AW61" s="32">
        <v>41</v>
      </c>
      <c r="AX61" s="63">
        <v>38</v>
      </c>
    </row>
    <row r="62" spans="1:57" x14ac:dyDescent="0.25">
      <c r="J62" s="75">
        <v>18592.233009708736</v>
      </c>
      <c r="K62" s="77">
        <v>7436.8932038834955</v>
      </c>
      <c r="L62" s="35"/>
      <c r="M62" s="32" t="s">
        <v>208</v>
      </c>
      <c r="N62" s="32">
        <v>40</v>
      </c>
      <c r="O62" s="63">
        <v>38</v>
      </c>
      <c r="Q62" s="75">
        <v>18592.233009708736</v>
      </c>
      <c r="R62" s="77">
        <v>22310.679611650485</v>
      </c>
      <c r="S62" s="35"/>
      <c r="T62" s="32" t="s">
        <v>208</v>
      </c>
      <c r="U62" s="32">
        <v>40</v>
      </c>
      <c r="V62" s="63">
        <v>32</v>
      </c>
      <c r="X62" s="75">
        <v>18592.233009708736</v>
      </c>
      <c r="Y62" s="77">
        <v>13014.563106796117</v>
      </c>
      <c r="Z62" s="35"/>
      <c r="AA62" s="32" t="s">
        <v>208</v>
      </c>
      <c r="AB62" s="32">
        <v>40</v>
      </c>
      <c r="AC62" s="63">
        <v>42</v>
      </c>
      <c r="AE62" s="75">
        <v>18592.233009708736</v>
      </c>
      <c r="AF62" s="77">
        <v>26029.126213592233</v>
      </c>
      <c r="AG62" s="35"/>
      <c r="AH62" s="32" t="s">
        <v>208</v>
      </c>
      <c r="AI62" s="32">
        <v>40</v>
      </c>
      <c r="AJ62" s="63">
        <v>38</v>
      </c>
      <c r="AL62" s="75">
        <v>18592.233009708736</v>
      </c>
      <c r="AM62" s="77">
        <v>27888.349514563106</v>
      </c>
      <c r="AN62" s="35"/>
      <c r="AO62" s="32" t="s">
        <v>208</v>
      </c>
      <c r="AP62" s="32">
        <v>40</v>
      </c>
      <c r="AQ62" s="63">
        <v>36</v>
      </c>
      <c r="AS62" s="75">
        <v>18592.233009708736</v>
      </c>
      <c r="AT62" s="77">
        <v>3718.4466019417478</v>
      </c>
      <c r="AU62" s="35"/>
      <c r="AV62" s="32" t="s">
        <v>208</v>
      </c>
      <c r="AW62" s="32">
        <v>40</v>
      </c>
      <c r="AX62" s="63">
        <v>37</v>
      </c>
    </row>
    <row r="63" spans="1:57" x14ac:dyDescent="0.25">
      <c r="J63" s="75">
        <v>39043.689320388352</v>
      </c>
      <c r="K63" s="77"/>
      <c r="L63" s="35"/>
      <c r="M63" s="32" t="s">
        <v>215</v>
      </c>
      <c r="N63" s="32">
        <v>0.75784056808113709</v>
      </c>
      <c r="O63" s="63"/>
      <c r="Q63" s="75">
        <v>39043.689320388352</v>
      </c>
      <c r="R63" s="77"/>
      <c r="S63" s="35"/>
      <c r="T63" s="32" t="s">
        <v>215</v>
      </c>
      <c r="U63" s="32">
        <v>0.67946696082346392</v>
      </c>
      <c r="V63" s="63"/>
      <c r="X63" s="75">
        <v>39043.689320388352</v>
      </c>
      <c r="Y63" s="77">
        <v>63213.592233009709</v>
      </c>
      <c r="Z63" s="35"/>
      <c r="AA63" s="32" t="s">
        <v>215</v>
      </c>
      <c r="AB63" s="32">
        <v>0.37092496428219046</v>
      </c>
      <c r="AC63" s="63"/>
      <c r="AE63" s="75">
        <v>39043.689320388352</v>
      </c>
      <c r="AF63" s="77"/>
      <c r="AG63" s="35"/>
      <c r="AH63" s="32" t="s">
        <v>215</v>
      </c>
      <c r="AI63" s="32">
        <v>0.90442600066540701</v>
      </c>
      <c r="AJ63" s="63"/>
      <c r="AL63" s="75">
        <v>39043.689320388352</v>
      </c>
      <c r="AM63" s="77"/>
      <c r="AN63" s="35"/>
      <c r="AO63" s="32" t="s">
        <v>215</v>
      </c>
      <c r="AP63" s="32">
        <v>0.87401069641488349</v>
      </c>
      <c r="AQ63" s="63"/>
      <c r="AS63" s="75">
        <v>39043.689320388352</v>
      </c>
      <c r="AT63" s="77">
        <v>27888.349514563106</v>
      </c>
      <c r="AU63" s="35"/>
      <c r="AV63" s="32" t="s">
        <v>215</v>
      </c>
      <c r="AW63" s="32">
        <v>0.94011385937451208</v>
      </c>
      <c r="AX63" s="63"/>
    </row>
    <row r="64" spans="1:57" x14ac:dyDescent="0.25">
      <c r="J64" s="75">
        <v>12534.545454545454</v>
      </c>
      <c r="K64" s="77">
        <v>6963.636363636364</v>
      </c>
      <c r="L64" s="35"/>
      <c r="M64" s="32" t="s">
        <v>216</v>
      </c>
      <c r="N64" s="32">
        <v>0.19423501444502245</v>
      </c>
      <c r="O64" s="63"/>
      <c r="Q64" s="75">
        <v>12534.545454545454</v>
      </c>
      <c r="R64" s="77">
        <v>17409.090909090908</v>
      </c>
      <c r="S64" s="35"/>
      <c r="T64" s="32" t="s">
        <v>216</v>
      </c>
      <c r="U64" s="32">
        <v>0.12276323508222453</v>
      </c>
      <c r="V64" s="63"/>
      <c r="X64" s="75">
        <v>12534.545454545454</v>
      </c>
      <c r="Y64" s="77">
        <v>6963.636363636364</v>
      </c>
      <c r="Z64" s="35"/>
      <c r="AA64" s="32" t="s">
        <v>216</v>
      </c>
      <c r="AB64" s="32">
        <v>1.0358822810805357E-3</v>
      </c>
      <c r="AC64" s="63"/>
      <c r="AE64" s="75">
        <v>12534.545454545454</v>
      </c>
      <c r="AF64" s="77">
        <v>6963.636363636364</v>
      </c>
      <c r="AG64" s="35"/>
      <c r="AH64" s="32" t="s">
        <v>216</v>
      </c>
      <c r="AI64" s="32">
        <v>0.37661638899596639</v>
      </c>
      <c r="AJ64" s="63"/>
      <c r="AL64" s="75">
        <v>12534.545454545454</v>
      </c>
      <c r="AM64" s="77">
        <v>11838.181818181818</v>
      </c>
      <c r="AN64" s="35"/>
      <c r="AO64" s="32" t="s">
        <v>216</v>
      </c>
      <c r="AP64" s="32">
        <v>0.33804129311157149</v>
      </c>
      <c r="AQ64" s="63"/>
      <c r="AS64" s="75">
        <v>12534.545454545454</v>
      </c>
      <c r="AT64" s="77">
        <v>2785.4545454545455</v>
      </c>
      <c r="AU64" s="35"/>
      <c r="AV64" s="32" t="s">
        <v>216</v>
      </c>
      <c r="AW64" s="32">
        <v>0.42290451202508583</v>
      </c>
      <c r="AX64" s="63"/>
    </row>
    <row r="65" spans="10:50" ht="13.8" thickBot="1" x14ac:dyDescent="0.3">
      <c r="J65" s="75">
        <v>8838.461538461539</v>
      </c>
      <c r="K65" s="77">
        <v>8249.2307692307695</v>
      </c>
      <c r="L65" s="35"/>
      <c r="M65" s="33" t="s">
        <v>217</v>
      </c>
      <c r="N65" s="33">
        <v>0.58782506304225646</v>
      </c>
      <c r="O65" s="64"/>
      <c r="Q65" s="75">
        <v>8838.461538461539</v>
      </c>
      <c r="R65" s="77">
        <v>19444.615384615383</v>
      </c>
      <c r="S65" s="35"/>
      <c r="T65" s="33" t="s">
        <v>217</v>
      </c>
      <c r="U65" s="33">
        <v>0.57741978782255943</v>
      </c>
      <c r="V65" s="64"/>
      <c r="X65" s="75">
        <v>8838.461538461539</v>
      </c>
      <c r="Y65" s="77">
        <v>7070.7692307692305</v>
      </c>
      <c r="Z65" s="35"/>
      <c r="AA65" s="33" t="s">
        <v>217</v>
      </c>
      <c r="AB65" s="33">
        <v>0.59342822633567172</v>
      </c>
      <c r="AC65" s="64"/>
      <c r="AE65" s="75">
        <v>8838.461538461539</v>
      </c>
      <c r="AF65" s="77">
        <v>8838.461538461539</v>
      </c>
      <c r="AG65" s="35"/>
      <c r="AH65" s="33" t="s">
        <v>217</v>
      </c>
      <c r="AI65" s="33">
        <v>0.58782506304225646</v>
      </c>
      <c r="AJ65" s="64"/>
      <c r="AL65" s="75">
        <v>8838.461538461539</v>
      </c>
      <c r="AM65" s="77">
        <v>21212.307692307691</v>
      </c>
      <c r="AN65" s="35"/>
      <c r="AO65" s="33" t="s">
        <v>217</v>
      </c>
      <c r="AP65" s="33">
        <v>0.5846590504411312</v>
      </c>
      <c r="AQ65" s="64"/>
      <c r="AS65" s="75">
        <v>8838.461538461539</v>
      </c>
      <c r="AT65" s="77">
        <v>7070.7692307692305</v>
      </c>
      <c r="AU65" s="35"/>
      <c r="AV65" s="33" t="s">
        <v>217</v>
      </c>
      <c r="AW65" s="33">
        <v>0.5862757283409098</v>
      </c>
      <c r="AX65" s="64"/>
    </row>
    <row r="66" spans="10:50" x14ac:dyDescent="0.25">
      <c r="J66" s="75"/>
      <c r="K66" s="77">
        <v>2553.3333333333335</v>
      </c>
      <c r="L66" s="35"/>
      <c r="M66" s="35"/>
      <c r="N66" s="32"/>
      <c r="O66" s="63"/>
      <c r="Q66" s="75"/>
      <c r="R66" s="77"/>
      <c r="S66" s="35"/>
      <c r="T66" s="35"/>
      <c r="U66" s="32"/>
      <c r="V66" s="63"/>
      <c r="X66" s="75"/>
      <c r="Y66" s="77">
        <v>3574.6666666666665</v>
      </c>
      <c r="Z66" s="35"/>
      <c r="AA66" s="35"/>
      <c r="AB66" s="32"/>
      <c r="AC66" s="63"/>
      <c r="AE66" s="75"/>
      <c r="AF66" s="77">
        <v>2553.3333333333335</v>
      </c>
      <c r="AG66" s="35"/>
      <c r="AH66" s="35"/>
      <c r="AI66" s="32"/>
      <c r="AJ66" s="63"/>
      <c r="AL66" s="75"/>
      <c r="AM66" s="77">
        <v>15320</v>
      </c>
      <c r="AN66" s="35"/>
      <c r="AO66" s="35"/>
      <c r="AP66" s="32"/>
      <c r="AQ66" s="63"/>
      <c r="AS66" s="75"/>
      <c r="AT66" s="77"/>
      <c r="AU66" s="35"/>
      <c r="AV66" s="35"/>
      <c r="AW66" s="32"/>
      <c r="AX66" s="63"/>
    </row>
    <row r="67" spans="10:50" x14ac:dyDescent="0.25">
      <c r="J67" s="75">
        <v>30640</v>
      </c>
      <c r="K67" s="77"/>
      <c r="L67" s="35"/>
      <c r="M67" s="38" t="s">
        <v>218</v>
      </c>
      <c r="N67" s="32">
        <v>0.05</v>
      </c>
      <c r="O67" s="63"/>
      <c r="Q67" s="75">
        <v>30640</v>
      </c>
      <c r="R67" s="77"/>
      <c r="S67" s="35"/>
      <c r="T67" s="38" t="s">
        <v>218</v>
      </c>
      <c r="U67" s="32">
        <v>0.05</v>
      </c>
      <c r="V67" s="63"/>
      <c r="X67" s="75">
        <v>30640</v>
      </c>
      <c r="Y67" s="77">
        <v>40853.333333333336</v>
      </c>
      <c r="Z67" s="35"/>
      <c r="AA67" s="38" t="s">
        <v>218</v>
      </c>
      <c r="AB67" s="32">
        <v>0.05</v>
      </c>
      <c r="AC67" s="63"/>
      <c r="AE67" s="75">
        <v>30640</v>
      </c>
      <c r="AF67" s="77"/>
      <c r="AG67" s="35"/>
      <c r="AH67" s="38" t="s">
        <v>218</v>
      </c>
      <c r="AI67" s="32">
        <v>0.05</v>
      </c>
      <c r="AJ67" s="63"/>
      <c r="AL67" s="75">
        <v>30640</v>
      </c>
      <c r="AM67" s="77"/>
      <c r="AN67" s="35"/>
      <c r="AO67" s="38" t="s">
        <v>218</v>
      </c>
      <c r="AP67" s="32">
        <v>0.05</v>
      </c>
      <c r="AQ67" s="63"/>
      <c r="AS67" s="75">
        <v>30640</v>
      </c>
      <c r="AT67" s="77">
        <v>30640</v>
      </c>
      <c r="AU67" s="35"/>
      <c r="AV67" s="38" t="s">
        <v>218</v>
      </c>
      <c r="AW67" s="32">
        <v>0.05</v>
      </c>
      <c r="AX67" s="63"/>
    </row>
    <row r="68" spans="10:50" x14ac:dyDescent="0.25">
      <c r="J68" s="75">
        <v>11234.666666666666</v>
      </c>
      <c r="K68" s="77">
        <v>6128</v>
      </c>
      <c r="L68" s="35"/>
      <c r="M68" s="38" t="s">
        <v>220</v>
      </c>
      <c r="N68" s="37" t="s">
        <v>221</v>
      </c>
      <c r="O68" s="63"/>
      <c r="Q68" s="75">
        <v>11234.666666666666</v>
      </c>
      <c r="R68" s="77">
        <v>13277.333333333334</v>
      </c>
      <c r="S68" s="35"/>
      <c r="T68" s="38" t="s">
        <v>220</v>
      </c>
      <c r="U68" s="37" t="s">
        <v>221</v>
      </c>
      <c r="V68" s="63"/>
      <c r="X68" s="75">
        <v>11234.666666666666</v>
      </c>
      <c r="Y68" s="77"/>
      <c r="Z68" s="35"/>
      <c r="AA68" s="38" t="s">
        <v>220</v>
      </c>
      <c r="AB68" s="37" t="s">
        <v>221</v>
      </c>
      <c r="AC68" s="63"/>
      <c r="AE68" s="75">
        <v>11234.666666666666</v>
      </c>
      <c r="AF68" s="77">
        <v>10213.333333333334</v>
      </c>
      <c r="AG68" s="35"/>
      <c r="AH68" s="38" t="s">
        <v>220</v>
      </c>
      <c r="AI68" s="37" t="s">
        <v>221</v>
      </c>
      <c r="AJ68" s="63"/>
      <c r="AL68" s="75">
        <v>11234.666666666666</v>
      </c>
      <c r="AM68" s="77">
        <v>18384</v>
      </c>
      <c r="AN68" s="35"/>
      <c r="AO68" s="38" t="s">
        <v>220</v>
      </c>
      <c r="AP68" s="37" t="s">
        <v>221</v>
      </c>
      <c r="AQ68" s="63"/>
      <c r="AS68" s="75">
        <v>11234.666666666666</v>
      </c>
      <c r="AT68" s="77">
        <v>10213.333333333334</v>
      </c>
      <c r="AU68" s="35"/>
      <c r="AV68" s="38" t="s">
        <v>220</v>
      </c>
      <c r="AW68" s="37" t="s">
        <v>221</v>
      </c>
      <c r="AX68" s="63"/>
    </row>
    <row r="69" spans="10:50" x14ac:dyDescent="0.25">
      <c r="J69" s="75">
        <v>8511.1111111111113</v>
      </c>
      <c r="K69" s="77">
        <v>2978.8888888888887</v>
      </c>
      <c r="L69" s="35"/>
      <c r="M69" s="38" t="s">
        <v>219</v>
      </c>
      <c r="N69" s="37" t="s">
        <v>222</v>
      </c>
      <c r="O69" s="63"/>
      <c r="Q69" s="75">
        <v>8511.1111111111113</v>
      </c>
      <c r="R69" s="77">
        <v>11064.444444444445</v>
      </c>
      <c r="S69" s="35"/>
      <c r="T69" s="38" t="s">
        <v>219</v>
      </c>
      <c r="U69" s="37" t="s">
        <v>222</v>
      </c>
      <c r="V69" s="63"/>
      <c r="X69" s="75">
        <v>8511.1111111111113</v>
      </c>
      <c r="Y69" s="77">
        <v>1702.2222222222222</v>
      </c>
      <c r="Z69" s="35"/>
      <c r="AA69" s="38" t="s">
        <v>219</v>
      </c>
      <c r="AB69" s="37" t="s">
        <v>222</v>
      </c>
      <c r="AC69" s="63"/>
      <c r="AE69" s="75">
        <v>8511.1111111111113</v>
      </c>
      <c r="AF69" s="77">
        <v>6808.8888888888887</v>
      </c>
      <c r="AG69" s="35"/>
      <c r="AH69" s="38" t="s">
        <v>219</v>
      </c>
      <c r="AI69" s="37" t="s">
        <v>222</v>
      </c>
      <c r="AJ69" s="63"/>
      <c r="AL69" s="75">
        <v>8511.1111111111113</v>
      </c>
      <c r="AM69" s="77">
        <v>9787.7777777777774</v>
      </c>
      <c r="AN69" s="35"/>
      <c r="AO69" s="38" t="s">
        <v>219</v>
      </c>
      <c r="AP69" s="37" t="s">
        <v>222</v>
      </c>
      <c r="AQ69" s="63"/>
      <c r="AS69" s="75">
        <v>8511.1111111111113</v>
      </c>
      <c r="AT69" s="77">
        <v>8511.1111111111113</v>
      </c>
      <c r="AU69" s="35"/>
      <c r="AV69" s="38" t="s">
        <v>219</v>
      </c>
      <c r="AW69" s="37" t="s">
        <v>222</v>
      </c>
      <c r="AX69" s="63"/>
    </row>
    <row r="70" spans="10:50" x14ac:dyDescent="0.25">
      <c r="J70" s="75">
        <v>11234.666666666666</v>
      </c>
      <c r="K70" s="77">
        <v>2042.6666666666667</v>
      </c>
      <c r="L70" s="35"/>
      <c r="M70" s="37" t="s">
        <v>246</v>
      </c>
      <c r="N70" s="32"/>
      <c r="O70" s="65" t="s">
        <v>218</v>
      </c>
      <c r="Q70" s="75">
        <v>11234.666666666666</v>
      </c>
      <c r="R70" s="77">
        <v>14298.666666666666</v>
      </c>
      <c r="S70" s="35"/>
      <c r="T70" s="37" t="s">
        <v>246</v>
      </c>
      <c r="U70" s="32"/>
      <c r="V70" s="65" t="s">
        <v>218</v>
      </c>
      <c r="X70" s="75">
        <v>11234.666666666666</v>
      </c>
      <c r="Y70" s="77">
        <v>7660</v>
      </c>
      <c r="Z70" s="35"/>
      <c r="AA70" s="37" t="s">
        <v>246</v>
      </c>
      <c r="AB70" s="32"/>
      <c r="AC70" s="65" t="s">
        <v>218</v>
      </c>
      <c r="AE70" s="75">
        <v>11234.666666666666</v>
      </c>
      <c r="AF70" s="77">
        <v>10724</v>
      </c>
      <c r="AG70" s="35"/>
      <c r="AH70" s="37" t="s">
        <v>246</v>
      </c>
      <c r="AI70" s="32"/>
      <c r="AJ70" s="65" t="s">
        <v>218</v>
      </c>
      <c r="AL70" s="75">
        <v>11234.666666666666</v>
      </c>
      <c r="AM70" s="77">
        <v>13277.333333333334</v>
      </c>
      <c r="AN70" s="35"/>
      <c r="AO70" s="37" t="s">
        <v>246</v>
      </c>
      <c r="AP70" s="32"/>
      <c r="AQ70" s="65" t="s">
        <v>218</v>
      </c>
      <c r="AS70" s="75">
        <v>11234.666666666666</v>
      </c>
      <c r="AT70" s="77">
        <v>5106.666666666667</v>
      </c>
      <c r="AU70" s="35"/>
      <c r="AV70" s="37" t="s">
        <v>246</v>
      </c>
      <c r="AW70" s="32"/>
      <c r="AX70" s="65" t="s">
        <v>218</v>
      </c>
    </row>
    <row r="71" spans="10:50" x14ac:dyDescent="0.25">
      <c r="J71" s="75">
        <v>8511.1111111111113</v>
      </c>
      <c r="K71" s="77">
        <v>17022.222222222223</v>
      </c>
      <c r="L71" s="35"/>
      <c r="M71" s="68">
        <f>N64</f>
        <v>0.19423501444502245</v>
      </c>
      <c r="N71" s="37" t="s">
        <v>223</v>
      </c>
      <c r="O71" s="65">
        <f>N67</f>
        <v>0.05</v>
      </c>
      <c r="Q71" s="75">
        <v>8511.1111111111113</v>
      </c>
      <c r="R71" s="77"/>
      <c r="S71" s="35"/>
      <c r="T71" s="68">
        <f>U64</f>
        <v>0.12276323508222453</v>
      </c>
      <c r="U71" s="37" t="s">
        <v>223</v>
      </c>
      <c r="V71" s="65">
        <f>U67</f>
        <v>0.05</v>
      </c>
      <c r="X71" s="75">
        <v>8511.1111111111113</v>
      </c>
      <c r="Y71" s="77">
        <v>17022.222222222223</v>
      </c>
      <c r="Z71" s="35"/>
      <c r="AA71" s="68">
        <f>AB64</f>
        <v>1.0358822810805357E-3</v>
      </c>
      <c r="AB71" s="37" t="s">
        <v>234</v>
      </c>
      <c r="AC71" s="65">
        <f>AB67</f>
        <v>0.05</v>
      </c>
      <c r="AE71" s="75">
        <v>8511.1111111111113</v>
      </c>
      <c r="AF71" s="77">
        <v>34044.444444444445</v>
      </c>
      <c r="AG71" s="35"/>
      <c r="AH71" s="68">
        <f>AI64</f>
        <v>0.37661638899596639</v>
      </c>
      <c r="AI71" s="37" t="s">
        <v>223</v>
      </c>
      <c r="AJ71" s="65">
        <f>AI67</f>
        <v>0.05</v>
      </c>
      <c r="AL71" s="75">
        <v>8511.1111111111113</v>
      </c>
      <c r="AM71" s="77">
        <v>38300</v>
      </c>
      <c r="AN71" s="35"/>
      <c r="AO71" s="68">
        <f>AP64</f>
        <v>0.33804129311157149</v>
      </c>
      <c r="AP71" s="37" t="s">
        <v>223</v>
      </c>
      <c r="AQ71" s="65">
        <f>AP67</f>
        <v>0.05</v>
      </c>
      <c r="AS71" s="75">
        <v>8511.1111111111113</v>
      </c>
      <c r="AT71" s="77">
        <v>21277.777777777777</v>
      </c>
      <c r="AU71" s="35"/>
      <c r="AV71" s="68">
        <f>AW64</f>
        <v>0.42290451202508583</v>
      </c>
      <c r="AW71" s="37" t="s">
        <v>223</v>
      </c>
      <c r="AX71" s="65">
        <f>AW67</f>
        <v>0.05</v>
      </c>
    </row>
    <row r="72" spans="10:50" x14ac:dyDescent="0.25">
      <c r="J72" s="75">
        <v>13617.777777777777</v>
      </c>
      <c r="K72" s="77">
        <v>19575.555555555555</v>
      </c>
      <c r="L72" s="35"/>
      <c r="M72" s="35"/>
      <c r="N72" s="39" t="s">
        <v>224</v>
      </c>
      <c r="O72" s="54"/>
      <c r="Q72" s="75">
        <v>13617.777777777777</v>
      </c>
      <c r="R72" s="77">
        <v>17022.222222222223</v>
      </c>
      <c r="S72" s="35"/>
      <c r="T72" s="35"/>
      <c r="U72" s="39" t="s">
        <v>224</v>
      </c>
      <c r="V72" s="54"/>
      <c r="X72" s="75">
        <v>13617.777777777777</v>
      </c>
      <c r="Y72" s="77">
        <v>15320</v>
      </c>
      <c r="Z72" s="35"/>
      <c r="AA72" s="35"/>
      <c r="AB72" s="39" t="s">
        <v>233</v>
      </c>
      <c r="AC72" s="54"/>
      <c r="AE72" s="75">
        <v>13617.777777777777</v>
      </c>
      <c r="AF72" s="77">
        <v>13192.222222222223</v>
      </c>
      <c r="AG72" s="35"/>
      <c r="AH72" s="35"/>
      <c r="AI72" s="39" t="s">
        <v>224</v>
      </c>
      <c r="AJ72" s="54"/>
      <c r="AL72" s="75">
        <v>13617.777777777777</v>
      </c>
      <c r="AM72" s="77">
        <v>27235.555555555555</v>
      </c>
      <c r="AN72" s="35"/>
      <c r="AO72" s="35"/>
      <c r="AP72" s="39" t="s">
        <v>224</v>
      </c>
      <c r="AQ72" s="54"/>
      <c r="AS72" s="75">
        <v>13617.777777777777</v>
      </c>
      <c r="AT72" s="77">
        <v>14468.888888888889</v>
      </c>
      <c r="AU72" s="35"/>
      <c r="AV72" s="35"/>
      <c r="AW72" s="39" t="s">
        <v>224</v>
      </c>
      <c r="AX72" s="54"/>
    </row>
    <row r="73" spans="10:50" x14ac:dyDescent="0.25">
      <c r="J73" s="75">
        <v>10213.333333333334</v>
      </c>
      <c r="K73" s="77">
        <v>8170.666666666667</v>
      </c>
      <c r="L73" s="35"/>
      <c r="M73" s="35"/>
      <c r="N73" s="35"/>
      <c r="O73" s="54"/>
      <c r="Q73" s="75">
        <v>10213.333333333334</v>
      </c>
      <c r="R73" s="77">
        <v>20426.666666666668</v>
      </c>
      <c r="S73" s="35"/>
      <c r="T73" s="35"/>
      <c r="U73" s="35"/>
      <c r="V73" s="54"/>
      <c r="X73" s="75">
        <v>10213.333333333334</v>
      </c>
      <c r="Y73" s="77">
        <v>7660</v>
      </c>
      <c r="Z73" s="35"/>
      <c r="AA73" s="35"/>
      <c r="AB73" s="35"/>
      <c r="AC73" s="54"/>
      <c r="AE73" s="75">
        <v>10213.333333333334</v>
      </c>
      <c r="AF73" s="77">
        <v>10213.333333333334</v>
      </c>
      <c r="AG73" s="35"/>
      <c r="AH73" s="35"/>
      <c r="AI73" s="35"/>
      <c r="AJ73" s="54"/>
      <c r="AL73" s="75">
        <v>10213.333333333334</v>
      </c>
      <c r="AM73" s="77">
        <v>18384</v>
      </c>
      <c r="AN73" s="35"/>
      <c r="AO73" s="35"/>
      <c r="AP73" s="35"/>
      <c r="AQ73" s="54"/>
      <c r="AS73" s="75">
        <v>10213.333333333334</v>
      </c>
      <c r="AT73" s="77">
        <v>6128</v>
      </c>
      <c r="AU73" s="35"/>
      <c r="AV73" s="35"/>
      <c r="AW73" s="35"/>
      <c r="AX73" s="54"/>
    </row>
    <row r="74" spans="10:50" x14ac:dyDescent="0.25">
      <c r="J74" s="75"/>
      <c r="K74" s="77"/>
      <c r="L74" s="35"/>
      <c r="M74" s="35"/>
      <c r="N74" s="35"/>
      <c r="O74" s="54"/>
      <c r="Q74" s="75"/>
      <c r="R74" s="77"/>
      <c r="S74" s="35"/>
      <c r="T74" s="35"/>
      <c r="U74" s="35"/>
      <c r="V74" s="54"/>
      <c r="X74" s="75"/>
      <c r="Y74" s="77"/>
      <c r="Z74" s="35"/>
      <c r="AA74" s="35"/>
      <c r="AB74" s="35"/>
      <c r="AC74" s="54"/>
      <c r="AE74" s="75"/>
      <c r="AF74" s="77"/>
      <c r="AG74" s="35"/>
      <c r="AH74" s="35"/>
      <c r="AI74" s="35"/>
      <c r="AJ74" s="54"/>
      <c r="AL74" s="75"/>
      <c r="AM74" s="77"/>
      <c r="AN74" s="35"/>
      <c r="AO74" s="35"/>
      <c r="AP74" s="35"/>
      <c r="AQ74" s="54"/>
      <c r="AS74" s="75"/>
      <c r="AT74" s="77"/>
      <c r="AU74" s="35"/>
      <c r="AV74" s="35"/>
      <c r="AW74" s="35"/>
      <c r="AX74" s="54"/>
    </row>
    <row r="75" spans="10:50" x14ac:dyDescent="0.25">
      <c r="J75" s="75">
        <v>40853.333333333336</v>
      </c>
      <c r="K75" s="77">
        <v>25533.333333333332</v>
      </c>
      <c r="L75" s="35"/>
      <c r="M75" s="35" t="s">
        <v>225</v>
      </c>
      <c r="N75" s="35"/>
      <c r="O75" s="54"/>
      <c r="Q75" s="75">
        <v>40853.333333333336</v>
      </c>
      <c r="R75" s="77">
        <v>51066.666666666664</v>
      </c>
      <c r="S75" s="35"/>
      <c r="T75" s="35" t="s">
        <v>225</v>
      </c>
      <c r="U75" s="35"/>
      <c r="V75" s="54"/>
      <c r="X75" s="75">
        <v>40853.333333333336</v>
      </c>
      <c r="Y75" s="77">
        <v>51066.666666666664</v>
      </c>
      <c r="Z75" s="35"/>
      <c r="AA75" s="35" t="s">
        <v>203</v>
      </c>
      <c r="AB75" s="35"/>
      <c r="AC75" s="54"/>
      <c r="AE75" s="75">
        <v>40853.333333333336</v>
      </c>
      <c r="AF75" s="77">
        <v>20426.666666666668</v>
      </c>
      <c r="AG75" s="35"/>
      <c r="AH75" s="35" t="s">
        <v>225</v>
      </c>
      <c r="AI75" s="35"/>
      <c r="AJ75" s="54"/>
      <c r="AL75" s="75">
        <v>40853.333333333336</v>
      </c>
      <c r="AM75" s="77">
        <v>20426.666666666668</v>
      </c>
      <c r="AN75" s="35"/>
      <c r="AO75" s="35" t="s">
        <v>225</v>
      </c>
      <c r="AP75" s="35"/>
      <c r="AQ75" s="54"/>
      <c r="AS75" s="75">
        <v>40853.333333333336</v>
      </c>
      <c r="AT75" s="77">
        <v>20426.666666666668</v>
      </c>
      <c r="AU75" s="35"/>
      <c r="AV75" s="35" t="s">
        <v>225</v>
      </c>
      <c r="AW75" s="35"/>
      <c r="AX75" s="54"/>
    </row>
    <row r="76" spans="10:50" ht="13.8" thickBot="1" x14ac:dyDescent="0.3">
      <c r="J76" s="75">
        <v>2042.6666666666667</v>
      </c>
      <c r="K76" s="77">
        <v>3064</v>
      </c>
      <c r="L76" s="35"/>
      <c r="M76" s="35"/>
      <c r="N76" s="35"/>
      <c r="O76" s="54"/>
      <c r="Q76" s="75">
        <v>2042.6666666666667</v>
      </c>
      <c r="R76" s="77">
        <v>3064</v>
      </c>
      <c r="S76" s="35"/>
      <c r="T76" s="35"/>
      <c r="U76" s="35"/>
      <c r="V76" s="54"/>
      <c r="X76" s="75">
        <v>2042.6666666666667</v>
      </c>
      <c r="Y76" s="77">
        <v>2042.6666666666667</v>
      </c>
      <c r="Z76" s="35"/>
      <c r="AA76" s="35"/>
      <c r="AB76" s="35"/>
      <c r="AC76" s="54"/>
      <c r="AE76" s="75">
        <v>2042.6666666666667</v>
      </c>
      <c r="AF76" s="77">
        <v>1532</v>
      </c>
      <c r="AG76" s="35"/>
      <c r="AH76" s="35"/>
      <c r="AI76" s="35"/>
      <c r="AJ76" s="54"/>
      <c r="AL76" s="75">
        <v>2042.6666666666667</v>
      </c>
      <c r="AM76" s="77">
        <v>1532</v>
      </c>
      <c r="AN76" s="35"/>
      <c r="AO76" s="35"/>
      <c r="AP76" s="35"/>
      <c r="AQ76" s="54"/>
      <c r="AS76" s="75">
        <v>2042.6666666666667</v>
      </c>
      <c r="AT76" s="77">
        <v>6128</v>
      </c>
      <c r="AU76" s="35"/>
      <c r="AV76" s="35"/>
      <c r="AW76" s="35"/>
      <c r="AX76" s="54"/>
    </row>
    <row r="77" spans="10:50" x14ac:dyDescent="0.25">
      <c r="J77" s="75">
        <v>15320</v>
      </c>
      <c r="K77" s="77">
        <v>27854.545454545456</v>
      </c>
      <c r="L77" s="35"/>
      <c r="M77" s="34"/>
      <c r="N77" s="34" t="s">
        <v>176</v>
      </c>
      <c r="O77" s="62" t="s">
        <v>179</v>
      </c>
      <c r="Q77" s="75">
        <v>15320</v>
      </c>
      <c r="R77" s="77"/>
      <c r="S77" s="35"/>
      <c r="T77" s="34"/>
      <c r="U77" s="34" t="s">
        <v>176</v>
      </c>
      <c r="V77" s="62" t="s">
        <v>180</v>
      </c>
      <c r="X77" s="75">
        <v>15320</v>
      </c>
      <c r="Y77" s="77">
        <v>41781.818181818184</v>
      </c>
      <c r="Z77" s="35"/>
      <c r="AA77" s="34"/>
      <c r="AB77" s="34" t="s">
        <v>176</v>
      </c>
      <c r="AC77" s="62" t="s">
        <v>181</v>
      </c>
      <c r="AE77" s="75">
        <v>15320</v>
      </c>
      <c r="AF77" s="77"/>
      <c r="AG77" s="35"/>
      <c r="AH77" s="34"/>
      <c r="AI77" s="34" t="s">
        <v>176</v>
      </c>
      <c r="AJ77" s="62" t="s">
        <v>182</v>
      </c>
      <c r="AL77" s="75">
        <v>15320</v>
      </c>
      <c r="AM77" s="77"/>
      <c r="AN77" s="35"/>
      <c r="AO77" s="34"/>
      <c r="AP77" s="34" t="s">
        <v>176</v>
      </c>
      <c r="AQ77" s="62" t="s">
        <v>183</v>
      </c>
      <c r="AS77" s="75">
        <v>15320</v>
      </c>
      <c r="AT77" s="77"/>
      <c r="AU77" s="35"/>
      <c r="AV77" s="34"/>
      <c r="AW77" s="34" t="s">
        <v>176</v>
      </c>
      <c r="AX77" s="62" t="s">
        <v>184</v>
      </c>
    </row>
    <row r="78" spans="10:50" x14ac:dyDescent="0.25">
      <c r="J78" s="75">
        <v>17022.222222222223</v>
      </c>
      <c r="K78" s="77">
        <v>14468.888888888889</v>
      </c>
      <c r="L78" s="35"/>
      <c r="M78" s="32" t="s">
        <v>204</v>
      </c>
      <c r="N78" s="32">
        <v>16753.521592360339</v>
      </c>
      <c r="O78" s="63">
        <v>14300.313420004606</v>
      </c>
      <c r="Q78" s="75">
        <v>17022.222222222223</v>
      </c>
      <c r="R78" s="77">
        <v>22980</v>
      </c>
      <c r="S78" s="35"/>
      <c r="T78" s="32" t="s">
        <v>204</v>
      </c>
      <c r="U78" s="32">
        <v>16753.521592360339</v>
      </c>
      <c r="V78" s="63">
        <v>19404.604545465965</v>
      </c>
      <c r="X78" s="75">
        <v>17022.222222222223</v>
      </c>
      <c r="Y78" s="77">
        <v>14468.888888888889</v>
      </c>
      <c r="Z78" s="35"/>
      <c r="AA78" s="32" t="s">
        <v>204</v>
      </c>
      <c r="AB78" s="32">
        <v>16753.521592360339</v>
      </c>
      <c r="AC78" s="63">
        <v>15882.738223017292</v>
      </c>
      <c r="AE78" s="75">
        <v>17022.222222222223</v>
      </c>
      <c r="AF78" s="77">
        <v>17022.222222222223</v>
      </c>
      <c r="AG78" s="35"/>
      <c r="AH78" s="32" t="s">
        <v>204</v>
      </c>
      <c r="AI78" s="32">
        <v>16753.521592360339</v>
      </c>
      <c r="AJ78" s="63">
        <v>14598.305988012482</v>
      </c>
      <c r="AL78" s="75">
        <v>17022.222222222223</v>
      </c>
      <c r="AM78" s="77">
        <v>21277.777777777777</v>
      </c>
      <c r="AN78" s="35"/>
      <c r="AO78" s="32" t="s">
        <v>204</v>
      </c>
      <c r="AP78" s="32">
        <v>16753.521592360339</v>
      </c>
      <c r="AQ78" s="63">
        <v>20963.700500147101</v>
      </c>
      <c r="AS78" s="75">
        <v>17022.222222222223</v>
      </c>
      <c r="AT78" s="77">
        <v>11064.444444444445</v>
      </c>
      <c r="AU78" s="35"/>
      <c r="AV78" s="32" t="s">
        <v>204</v>
      </c>
      <c r="AW78" s="32">
        <v>16753.521592360339</v>
      </c>
      <c r="AX78" s="63">
        <v>14501.215971514999</v>
      </c>
    </row>
    <row r="79" spans="10:50" x14ac:dyDescent="0.25">
      <c r="J79" s="75">
        <v>42555.555555555555</v>
      </c>
      <c r="K79" s="77">
        <v>42555.555555555555</v>
      </c>
      <c r="L79" s="35"/>
      <c r="M79" s="32" t="s">
        <v>205</v>
      </c>
      <c r="N79" s="32">
        <v>97490759.470523164</v>
      </c>
      <c r="O79" s="63">
        <v>128642835.41506775</v>
      </c>
      <c r="Q79" s="75">
        <v>42555.555555555555</v>
      </c>
      <c r="R79" s="77"/>
      <c r="S79" s="35"/>
      <c r="T79" s="32" t="s">
        <v>205</v>
      </c>
      <c r="U79" s="32">
        <v>97490759.470523164</v>
      </c>
      <c r="V79" s="63">
        <v>143481236.16249353</v>
      </c>
      <c r="X79" s="75">
        <v>42555.555555555555</v>
      </c>
      <c r="Y79" s="77">
        <v>25533.333333333332</v>
      </c>
      <c r="Z79" s="35"/>
      <c r="AA79" s="32" t="s">
        <v>205</v>
      </c>
      <c r="AB79" s="32">
        <v>97490759.470523164</v>
      </c>
      <c r="AC79" s="63">
        <v>262831485.76744115</v>
      </c>
      <c r="AE79" s="75">
        <v>42555.555555555555</v>
      </c>
      <c r="AF79" s="77">
        <v>34044.444444444445</v>
      </c>
      <c r="AG79" s="35"/>
      <c r="AH79" s="32" t="s">
        <v>205</v>
      </c>
      <c r="AI79" s="32">
        <v>97490759.470523164</v>
      </c>
      <c r="AJ79" s="63">
        <v>107792964.15494134</v>
      </c>
      <c r="AL79" s="75">
        <v>42555.555555555555</v>
      </c>
      <c r="AM79" s="77"/>
      <c r="AN79" s="35"/>
      <c r="AO79" s="32" t="s">
        <v>205</v>
      </c>
      <c r="AP79" s="32">
        <v>97490759.470523164</v>
      </c>
      <c r="AQ79" s="63">
        <v>111544126.25660287</v>
      </c>
      <c r="AS79" s="75">
        <v>42555.555555555555</v>
      </c>
      <c r="AT79" s="77">
        <v>17022.222222222223</v>
      </c>
      <c r="AU79" s="35"/>
      <c r="AV79" s="32" t="s">
        <v>205</v>
      </c>
      <c r="AW79" s="32">
        <v>97490759.470523164</v>
      </c>
      <c r="AX79" s="63">
        <v>103701012.91282621</v>
      </c>
    </row>
    <row r="80" spans="10:50" x14ac:dyDescent="0.25">
      <c r="J80" s="75">
        <v>6963.636363636364</v>
      </c>
      <c r="K80" s="77">
        <v>4178.181818181818</v>
      </c>
      <c r="L80" s="35"/>
      <c r="M80" s="32" t="s">
        <v>206</v>
      </c>
      <c r="N80" s="32">
        <v>41</v>
      </c>
      <c r="O80" s="63">
        <v>39</v>
      </c>
      <c r="Q80" s="75">
        <v>6963.636363636364</v>
      </c>
      <c r="R80" s="77">
        <v>23676.363636363636</v>
      </c>
      <c r="S80" s="35"/>
      <c r="T80" s="32" t="s">
        <v>206</v>
      </c>
      <c r="U80" s="32">
        <v>41</v>
      </c>
      <c r="V80" s="63">
        <v>33</v>
      </c>
      <c r="X80" s="75">
        <v>6963.636363636364</v>
      </c>
      <c r="Y80" s="77">
        <v>7660</v>
      </c>
      <c r="Z80" s="35"/>
      <c r="AA80" s="32" t="s">
        <v>206</v>
      </c>
      <c r="AB80" s="32">
        <v>41</v>
      </c>
      <c r="AC80" s="63">
        <v>43</v>
      </c>
      <c r="AE80" s="75">
        <v>6963.636363636364</v>
      </c>
      <c r="AF80" s="77">
        <v>16712.727272727272</v>
      </c>
      <c r="AG80" s="35"/>
      <c r="AH80" s="32" t="s">
        <v>206</v>
      </c>
      <c r="AI80" s="32">
        <v>41</v>
      </c>
      <c r="AJ80" s="63">
        <v>39</v>
      </c>
      <c r="AL80" s="75">
        <v>6963.636363636364</v>
      </c>
      <c r="AM80" s="77">
        <v>18105.454545454544</v>
      </c>
      <c r="AN80" s="35"/>
      <c r="AO80" s="32" t="s">
        <v>206</v>
      </c>
      <c r="AP80" s="32">
        <v>41</v>
      </c>
      <c r="AQ80" s="63">
        <v>37</v>
      </c>
      <c r="AS80" s="75">
        <v>6963.636363636364</v>
      </c>
      <c r="AT80" s="77">
        <v>9749.0909090909099</v>
      </c>
      <c r="AU80" s="35"/>
      <c r="AV80" s="32" t="s">
        <v>206</v>
      </c>
      <c r="AW80" s="32">
        <v>41</v>
      </c>
      <c r="AX80" s="63">
        <v>38</v>
      </c>
    </row>
    <row r="81" spans="10:50" x14ac:dyDescent="0.25">
      <c r="J81" s="75">
        <v>12963.076923076924</v>
      </c>
      <c r="K81" s="77">
        <v>15320</v>
      </c>
      <c r="L81" s="35"/>
      <c r="M81" s="32" t="s">
        <v>226</v>
      </c>
      <c r="N81" s="32">
        <v>112667411.85376285</v>
      </c>
      <c r="O81" s="63"/>
      <c r="Q81" s="75">
        <v>12963.076923076924</v>
      </c>
      <c r="R81" s="77">
        <v>14141.538461538461</v>
      </c>
      <c r="S81" s="35"/>
      <c r="T81" s="32" t="s">
        <v>226</v>
      </c>
      <c r="U81" s="32">
        <v>117930971.3336211</v>
      </c>
      <c r="V81" s="63"/>
      <c r="X81" s="75">
        <v>12963.076923076924</v>
      </c>
      <c r="Y81" s="77">
        <v>14141.538461538461</v>
      </c>
      <c r="Z81" s="35"/>
      <c r="AA81" s="32" t="s">
        <v>207</v>
      </c>
      <c r="AB81" s="32">
        <v>0</v>
      </c>
      <c r="AC81" s="63"/>
      <c r="AE81" s="75">
        <v>12963.076923076924</v>
      </c>
      <c r="AF81" s="77">
        <v>11784.615384615385</v>
      </c>
      <c r="AG81" s="35"/>
      <c r="AH81" s="32" t="s">
        <v>226</v>
      </c>
      <c r="AI81" s="32">
        <v>102509782.26549612</v>
      </c>
      <c r="AJ81" s="63"/>
      <c r="AL81" s="75">
        <v>12963.076923076924</v>
      </c>
      <c r="AM81" s="77">
        <v>20033.846153846152</v>
      </c>
      <c r="AN81" s="35"/>
      <c r="AO81" s="32" t="s">
        <v>226</v>
      </c>
      <c r="AP81" s="32">
        <v>104147617.42182408</v>
      </c>
      <c r="AQ81" s="63"/>
      <c r="AS81" s="75">
        <v>12963.076923076924</v>
      </c>
      <c r="AT81" s="77">
        <v>11784.615384615385</v>
      </c>
      <c r="AU81" s="35"/>
      <c r="AV81" s="32" t="s">
        <v>226</v>
      </c>
      <c r="AW81" s="32">
        <v>100474907.22851294</v>
      </c>
      <c r="AX81" s="63"/>
    </row>
    <row r="82" spans="10:50" x14ac:dyDescent="0.25">
      <c r="J82" s="75">
        <v>13405</v>
      </c>
      <c r="K82" s="77">
        <v>8617.5</v>
      </c>
      <c r="L82" s="35"/>
      <c r="M82" s="32" t="s">
        <v>207</v>
      </c>
      <c r="N82" s="32">
        <v>0</v>
      </c>
      <c r="O82" s="63"/>
      <c r="Q82" s="75">
        <v>13405</v>
      </c>
      <c r="R82" s="77">
        <v>7660</v>
      </c>
      <c r="S82" s="35"/>
      <c r="T82" s="32" t="s">
        <v>207</v>
      </c>
      <c r="U82" s="32">
        <v>0</v>
      </c>
      <c r="V82" s="63"/>
      <c r="X82" s="75">
        <v>13405</v>
      </c>
      <c r="Y82" s="77">
        <v>4979</v>
      </c>
      <c r="Z82" s="35"/>
      <c r="AA82" s="32" t="s">
        <v>208</v>
      </c>
      <c r="AB82" s="32">
        <v>70</v>
      </c>
      <c r="AC82" s="63"/>
      <c r="AE82" s="75">
        <v>13405</v>
      </c>
      <c r="AF82" s="77">
        <v>9575</v>
      </c>
      <c r="AG82" s="35"/>
      <c r="AH82" s="32" t="s">
        <v>207</v>
      </c>
      <c r="AI82" s="32">
        <v>0</v>
      </c>
      <c r="AJ82" s="63"/>
      <c r="AL82" s="75">
        <v>13405</v>
      </c>
      <c r="AM82" s="77">
        <v>11490</v>
      </c>
      <c r="AN82" s="35"/>
      <c r="AO82" s="32" t="s">
        <v>207</v>
      </c>
      <c r="AP82" s="32">
        <v>0</v>
      </c>
      <c r="AQ82" s="63"/>
      <c r="AS82" s="75">
        <v>13405</v>
      </c>
      <c r="AT82" s="77">
        <v>11490</v>
      </c>
      <c r="AU82" s="35"/>
      <c r="AV82" s="32" t="s">
        <v>207</v>
      </c>
      <c r="AW82" s="32">
        <v>0</v>
      </c>
      <c r="AX82" s="63"/>
    </row>
    <row r="83" spans="10:50" x14ac:dyDescent="0.25">
      <c r="J83" s="75">
        <v>15320</v>
      </c>
      <c r="K83" s="77">
        <v>9192</v>
      </c>
      <c r="L83" s="35"/>
      <c r="M83" s="32" t="s">
        <v>208</v>
      </c>
      <c r="N83" s="32">
        <v>78</v>
      </c>
      <c r="O83" s="63"/>
      <c r="Q83" s="75">
        <v>15320</v>
      </c>
      <c r="R83" s="77">
        <v>7660</v>
      </c>
      <c r="S83" s="35"/>
      <c r="T83" s="32" t="s">
        <v>208</v>
      </c>
      <c r="U83" s="32">
        <v>72</v>
      </c>
      <c r="V83" s="63"/>
      <c r="X83" s="75">
        <v>15320</v>
      </c>
      <c r="Y83" s="77">
        <v>7660</v>
      </c>
      <c r="Z83" s="35"/>
      <c r="AA83" s="32" t="s">
        <v>209</v>
      </c>
      <c r="AB83" s="32">
        <v>0.29884884846866011</v>
      </c>
      <c r="AC83" s="63"/>
      <c r="AE83" s="75">
        <v>15320</v>
      </c>
      <c r="AF83" s="77">
        <v>6128</v>
      </c>
      <c r="AG83" s="35"/>
      <c r="AH83" s="32" t="s">
        <v>208</v>
      </c>
      <c r="AI83" s="32">
        <v>78</v>
      </c>
      <c r="AJ83" s="63"/>
      <c r="AL83" s="75">
        <v>15320</v>
      </c>
      <c r="AM83" s="77">
        <v>15320</v>
      </c>
      <c r="AN83" s="35"/>
      <c r="AO83" s="32" t="s">
        <v>208</v>
      </c>
      <c r="AP83" s="32">
        <v>76</v>
      </c>
      <c r="AQ83" s="63"/>
      <c r="AS83" s="75">
        <v>15320</v>
      </c>
      <c r="AT83" s="77">
        <v>5515.2</v>
      </c>
      <c r="AU83" s="35"/>
      <c r="AV83" s="32" t="s">
        <v>208</v>
      </c>
      <c r="AW83" s="32">
        <v>77</v>
      </c>
      <c r="AX83" s="63"/>
    </row>
    <row r="84" spans="10:50" x14ac:dyDescent="0.25">
      <c r="J84" s="75"/>
      <c r="K84" s="77"/>
      <c r="L84" s="35"/>
      <c r="M84" s="32" t="s">
        <v>209</v>
      </c>
      <c r="N84" s="32">
        <v>1.033271574794123</v>
      </c>
      <c r="O84" s="63"/>
      <c r="Q84" s="75"/>
      <c r="R84" s="77"/>
      <c r="S84" s="35"/>
      <c r="T84" s="32" t="s">
        <v>209</v>
      </c>
      <c r="U84" s="32">
        <v>-1.0438603887361124</v>
      </c>
      <c r="V84" s="63"/>
      <c r="X84" s="75"/>
      <c r="Y84" s="77"/>
      <c r="Z84" s="35"/>
      <c r="AA84" s="32" t="s">
        <v>210</v>
      </c>
      <c r="AB84" s="32">
        <v>0.38297039682363199</v>
      </c>
      <c r="AC84" s="63"/>
      <c r="AE84" s="75"/>
      <c r="AF84" s="77"/>
      <c r="AG84" s="35"/>
      <c r="AH84" s="32" t="s">
        <v>209</v>
      </c>
      <c r="AI84" s="32">
        <v>0.95167203049594651</v>
      </c>
      <c r="AJ84" s="63"/>
      <c r="AL84" s="75"/>
      <c r="AM84" s="77"/>
      <c r="AN84" s="35"/>
      <c r="AO84" s="32" t="s">
        <v>209</v>
      </c>
      <c r="AP84" s="32">
        <v>-1.8193714303845303</v>
      </c>
      <c r="AQ84" s="63"/>
      <c r="AS84" s="75"/>
      <c r="AT84" s="77"/>
      <c r="AU84" s="35"/>
      <c r="AV84" s="32" t="s">
        <v>209</v>
      </c>
      <c r="AW84" s="32">
        <v>0.99785788800708208</v>
      </c>
      <c r="AX84" s="63"/>
    </row>
    <row r="85" spans="10:50" x14ac:dyDescent="0.25">
      <c r="J85" s="75"/>
      <c r="K85" s="77">
        <v>45960</v>
      </c>
      <c r="L85" s="35"/>
      <c r="M85" s="32" t="s">
        <v>210</v>
      </c>
      <c r="N85" s="32">
        <v>0.15233496678208749</v>
      </c>
      <c r="O85" s="63"/>
      <c r="Q85" s="75"/>
      <c r="R85" s="77"/>
      <c r="S85" s="35"/>
      <c r="T85" s="32" t="s">
        <v>210</v>
      </c>
      <c r="U85" s="32">
        <v>0.15002107505653423</v>
      </c>
      <c r="V85" s="63"/>
      <c r="X85" s="75"/>
      <c r="Y85" s="77">
        <v>13927.272727272728</v>
      </c>
      <c r="Z85" s="35"/>
      <c r="AA85" s="32" t="s">
        <v>211</v>
      </c>
      <c r="AB85" s="32">
        <v>1.6669144790559576</v>
      </c>
      <c r="AC85" s="63"/>
      <c r="AE85" s="75"/>
      <c r="AF85" s="77"/>
      <c r="AG85" s="35"/>
      <c r="AH85" s="32" t="s">
        <v>210</v>
      </c>
      <c r="AI85" s="32">
        <v>0.17210153266598288</v>
      </c>
      <c r="AJ85" s="63"/>
      <c r="AL85" s="75"/>
      <c r="AM85" s="77"/>
      <c r="AN85" s="35"/>
      <c r="AO85" s="32" t="s">
        <v>210</v>
      </c>
      <c r="AP85" s="32">
        <v>3.6396598433856724E-2</v>
      </c>
      <c r="AQ85" s="63"/>
      <c r="AS85" s="75"/>
      <c r="AT85" s="77"/>
      <c r="AU85" s="35"/>
      <c r="AV85" s="32" t="s">
        <v>210</v>
      </c>
      <c r="AW85" s="32">
        <v>0.1607369123232818</v>
      </c>
      <c r="AX85" s="63"/>
    </row>
    <row r="86" spans="10:50" x14ac:dyDescent="0.25">
      <c r="J86" s="75">
        <v>12963.076923076924</v>
      </c>
      <c r="K86" s="77">
        <v>20033.846153846152</v>
      </c>
      <c r="L86" s="35"/>
      <c r="M86" s="32" t="s">
        <v>211</v>
      </c>
      <c r="N86" s="32">
        <v>1.6646246445066122</v>
      </c>
      <c r="O86" s="63"/>
      <c r="Q86" s="75">
        <v>12963.076923076924</v>
      </c>
      <c r="R86" s="77">
        <v>11784.615384615385</v>
      </c>
      <c r="S86" s="35"/>
      <c r="T86" s="32" t="s">
        <v>211</v>
      </c>
      <c r="U86" s="32">
        <v>1.6662936961315378</v>
      </c>
      <c r="V86" s="63"/>
      <c r="X86" s="75">
        <v>12963.076923076924</v>
      </c>
      <c r="Y86" s="77">
        <v>11784.615384615385</v>
      </c>
      <c r="Z86" s="35"/>
      <c r="AA86" s="32" t="s">
        <v>212</v>
      </c>
      <c r="AB86" s="32">
        <v>0.76594079364726397</v>
      </c>
      <c r="AC86" s="63"/>
      <c r="AE86" s="75">
        <v>12963.076923076924</v>
      </c>
      <c r="AF86" s="77">
        <v>11784.615384615385</v>
      </c>
      <c r="AG86" s="35"/>
      <c r="AH86" s="32" t="s">
        <v>211</v>
      </c>
      <c r="AI86" s="32">
        <v>1.6646246445066122</v>
      </c>
      <c r="AJ86" s="63"/>
      <c r="AL86" s="75">
        <v>12963.076923076924</v>
      </c>
      <c r="AM86" s="77">
        <v>12963.076923076924</v>
      </c>
      <c r="AN86" s="35"/>
      <c r="AO86" s="32" t="s">
        <v>211</v>
      </c>
      <c r="AP86" s="32">
        <v>1.6651513534046942</v>
      </c>
      <c r="AQ86" s="63"/>
      <c r="AS86" s="75">
        <v>12963.076923076924</v>
      </c>
      <c r="AT86" s="77">
        <v>7070.7692307692305</v>
      </c>
      <c r="AU86" s="35"/>
      <c r="AV86" s="32" t="s">
        <v>211</v>
      </c>
      <c r="AW86" s="32">
        <v>1.6648845372582084</v>
      </c>
      <c r="AX86" s="63"/>
    </row>
    <row r="87" spans="10:50" x14ac:dyDescent="0.25">
      <c r="J87" s="75"/>
      <c r="K87" s="77">
        <v>5892.3076923076924</v>
      </c>
      <c r="L87" s="35"/>
      <c r="M87" s="32" t="s">
        <v>212</v>
      </c>
      <c r="N87" s="32">
        <v>0.30466993356417499</v>
      </c>
      <c r="O87" s="63"/>
      <c r="Q87" s="75"/>
      <c r="R87" s="77">
        <v>11784.615384615385</v>
      </c>
      <c r="S87" s="35"/>
      <c r="T87" s="32" t="s">
        <v>212</v>
      </c>
      <c r="U87" s="32">
        <v>0.30004215011306845</v>
      </c>
      <c r="V87" s="63"/>
      <c r="X87" s="75"/>
      <c r="Y87" s="77">
        <v>5892.3076923076924</v>
      </c>
      <c r="Z87" s="35"/>
      <c r="AA87" s="32" t="s">
        <v>213</v>
      </c>
      <c r="AB87" s="32">
        <v>1.9944371117711854</v>
      </c>
      <c r="AC87" s="63"/>
      <c r="AE87" s="75"/>
      <c r="AF87" s="77"/>
      <c r="AG87" s="35"/>
      <c r="AH87" s="32" t="s">
        <v>212</v>
      </c>
      <c r="AI87" s="32">
        <v>0.34420306533196576</v>
      </c>
      <c r="AJ87" s="63"/>
      <c r="AL87" s="75"/>
      <c r="AM87" s="77">
        <v>5892.3076923076924</v>
      </c>
      <c r="AN87" s="35"/>
      <c r="AO87" s="32" t="s">
        <v>212</v>
      </c>
      <c r="AP87" s="32">
        <v>7.2793196867713447E-2</v>
      </c>
      <c r="AQ87" s="63"/>
      <c r="AS87" s="75"/>
      <c r="AT87" s="77"/>
      <c r="AU87" s="35"/>
      <c r="AV87" s="32" t="s">
        <v>212</v>
      </c>
      <c r="AW87" s="32">
        <v>0.3214738246465636</v>
      </c>
      <c r="AX87" s="63"/>
    </row>
    <row r="88" spans="10:50" ht="13.8" thickBot="1" x14ac:dyDescent="0.3">
      <c r="J88" s="75"/>
      <c r="K88" s="77"/>
      <c r="L88" s="35"/>
      <c r="M88" s="33" t="s">
        <v>213</v>
      </c>
      <c r="N88" s="33">
        <v>1.9908470688116919</v>
      </c>
      <c r="O88" s="64"/>
      <c r="Q88" s="75"/>
      <c r="R88" s="77"/>
      <c r="S88" s="35"/>
      <c r="T88" s="33" t="s">
        <v>213</v>
      </c>
      <c r="U88" s="33">
        <v>1.9934635666618719</v>
      </c>
      <c r="V88" s="64"/>
      <c r="X88" s="75"/>
      <c r="Y88" s="77"/>
      <c r="Z88" s="35"/>
      <c r="AA88" s="33"/>
      <c r="AB88" s="33"/>
      <c r="AC88" s="64"/>
      <c r="AE88" s="75"/>
      <c r="AF88" s="77"/>
      <c r="AG88" s="35"/>
      <c r="AH88" s="33" t="s">
        <v>213</v>
      </c>
      <c r="AI88" s="33">
        <v>1.9908470688116919</v>
      </c>
      <c r="AJ88" s="64"/>
      <c r="AL88" s="75"/>
      <c r="AM88" s="77"/>
      <c r="AN88" s="35"/>
      <c r="AO88" s="33" t="s">
        <v>213</v>
      </c>
      <c r="AP88" s="33">
        <v>1.991672609644662</v>
      </c>
      <c r="AQ88" s="64"/>
      <c r="AS88" s="75"/>
      <c r="AT88" s="77"/>
      <c r="AU88" s="35"/>
      <c r="AV88" s="33" t="s">
        <v>213</v>
      </c>
      <c r="AW88" s="33">
        <v>1.9912543953883848</v>
      </c>
      <c r="AX88" s="64"/>
    </row>
    <row r="89" spans="10:50" x14ac:dyDescent="0.25">
      <c r="J89" s="75"/>
      <c r="K89" s="77"/>
      <c r="L89" s="35"/>
      <c r="M89" s="35"/>
      <c r="N89" s="35"/>
      <c r="O89" s="54"/>
      <c r="Q89" s="75"/>
      <c r="R89" s="77"/>
      <c r="S89" s="35"/>
      <c r="T89" s="35"/>
      <c r="U89" s="35"/>
      <c r="V89" s="54"/>
      <c r="X89" s="75"/>
      <c r="Y89" s="77"/>
      <c r="Z89" s="35"/>
      <c r="AA89" s="35"/>
      <c r="AB89" s="35"/>
      <c r="AC89" s="54"/>
      <c r="AE89" s="75"/>
      <c r="AF89" s="77"/>
      <c r="AG89" s="35"/>
      <c r="AH89" s="35"/>
      <c r="AI89" s="35"/>
      <c r="AJ89" s="54"/>
      <c r="AL89" s="75"/>
      <c r="AM89" s="77"/>
      <c r="AN89" s="35"/>
      <c r="AO89" s="35"/>
      <c r="AP89" s="35"/>
      <c r="AQ89" s="54"/>
      <c r="AS89" s="75"/>
      <c r="AT89" s="77"/>
      <c r="AU89" s="35"/>
      <c r="AV89" s="35"/>
      <c r="AW89" s="35"/>
      <c r="AX89" s="54"/>
    </row>
    <row r="90" spans="10:50" x14ac:dyDescent="0.25">
      <c r="J90" s="75">
        <v>11784.615384615385</v>
      </c>
      <c r="K90" s="77">
        <v>11784.615384615385</v>
      </c>
      <c r="L90" s="35"/>
      <c r="M90" s="38" t="s">
        <v>227</v>
      </c>
      <c r="N90" s="67">
        <f>N84</f>
        <v>1.033271574794123</v>
      </c>
      <c r="O90" s="54"/>
      <c r="Q90" s="75">
        <v>11784.615384615385</v>
      </c>
      <c r="R90" s="77">
        <v>41246.153846153844</v>
      </c>
      <c r="S90" s="35"/>
      <c r="T90" s="38" t="s">
        <v>227</v>
      </c>
      <c r="U90" s="67">
        <f>U84</f>
        <v>-1.0438603887361124</v>
      </c>
      <c r="V90" s="54"/>
      <c r="X90" s="75">
        <v>11784.615384615385</v>
      </c>
      <c r="Y90" s="77">
        <v>11784.615384615385</v>
      </c>
      <c r="Z90" s="35"/>
      <c r="AA90" s="38" t="s">
        <v>227</v>
      </c>
      <c r="AB90" s="67">
        <f>AB83</f>
        <v>0.29884884846866011</v>
      </c>
      <c r="AC90" s="54"/>
      <c r="AE90" s="75">
        <v>11784.615384615385</v>
      </c>
      <c r="AF90" s="77">
        <v>11784.615384615385</v>
      </c>
      <c r="AG90" s="35"/>
      <c r="AH90" s="38" t="s">
        <v>227</v>
      </c>
      <c r="AI90" s="67">
        <f>AI84</f>
        <v>0.95167203049594651</v>
      </c>
      <c r="AJ90" s="54"/>
      <c r="AL90" s="75">
        <v>11784.615384615385</v>
      </c>
      <c r="AM90" s="77">
        <v>11784.615384615385</v>
      </c>
      <c r="AN90" s="35"/>
      <c r="AO90" s="38" t="s">
        <v>227</v>
      </c>
      <c r="AP90" s="67">
        <f>AP84</f>
        <v>-1.8193714303845303</v>
      </c>
      <c r="AQ90" s="54"/>
      <c r="AS90" s="75">
        <v>11784.615384615385</v>
      </c>
      <c r="AT90" s="77">
        <v>35353.846153846156</v>
      </c>
      <c r="AU90" s="35"/>
      <c r="AV90" s="38" t="s">
        <v>227</v>
      </c>
      <c r="AW90" s="67">
        <f>AW84</f>
        <v>0.99785788800708208</v>
      </c>
      <c r="AX90" s="54"/>
    </row>
    <row r="91" spans="10:50" x14ac:dyDescent="0.25">
      <c r="J91" s="75">
        <v>38300</v>
      </c>
      <c r="K91" s="77">
        <v>38300</v>
      </c>
      <c r="L91" s="35"/>
      <c r="M91" s="38" t="s">
        <v>228</v>
      </c>
      <c r="N91" s="38" t="s">
        <v>247</v>
      </c>
      <c r="O91" s="54"/>
      <c r="Q91" s="75">
        <v>38300</v>
      </c>
      <c r="R91" s="77"/>
      <c r="S91" s="35"/>
      <c r="T91" s="38" t="s">
        <v>228</v>
      </c>
      <c r="U91" s="38" t="s">
        <v>247</v>
      </c>
      <c r="V91" s="54"/>
      <c r="X91" s="75">
        <v>38300</v>
      </c>
      <c r="Y91" s="77">
        <v>38300</v>
      </c>
      <c r="Z91" s="35"/>
      <c r="AA91" s="38" t="s">
        <v>228</v>
      </c>
      <c r="AB91" s="38" t="s">
        <v>247</v>
      </c>
      <c r="AC91" s="54"/>
      <c r="AE91" s="75">
        <v>38300</v>
      </c>
      <c r="AF91" s="77">
        <v>38300</v>
      </c>
      <c r="AG91" s="35"/>
      <c r="AH91" s="38" t="s">
        <v>228</v>
      </c>
      <c r="AI91" s="38" t="s">
        <v>247</v>
      </c>
      <c r="AJ91" s="54"/>
      <c r="AL91" s="75">
        <v>38300</v>
      </c>
      <c r="AM91" s="77">
        <v>38300</v>
      </c>
      <c r="AN91" s="35"/>
      <c r="AO91" s="38" t="s">
        <v>228</v>
      </c>
      <c r="AP91" s="38" t="s">
        <v>247</v>
      </c>
      <c r="AQ91" s="54"/>
      <c r="AS91" s="75">
        <v>38300</v>
      </c>
      <c r="AT91" s="77">
        <v>38300</v>
      </c>
      <c r="AU91" s="35"/>
      <c r="AV91" s="38" t="s">
        <v>228</v>
      </c>
      <c r="AW91" s="38" t="s">
        <v>247</v>
      </c>
      <c r="AX91" s="54"/>
    </row>
    <row r="92" spans="10:50" x14ac:dyDescent="0.25">
      <c r="J92" s="75">
        <v>30640</v>
      </c>
      <c r="K92" s="77">
        <v>40853.333333333336</v>
      </c>
      <c r="L92" s="35"/>
      <c r="M92" s="38" t="s">
        <v>229</v>
      </c>
      <c r="N92" s="35"/>
      <c r="O92" s="54"/>
      <c r="Q92" s="75">
        <v>30640</v>
      </c>
      <c r="R92" s="77">
        <v>51066.666666666664</v>
      </c>
      <c r="S92" s="35"/>
      <c r="T92" s="38" t="s">
        <v>229</v>
      </c>
      <c r="U92" s="35"/>
      <c r="V92" s="54"/>
      <c r="X92" s="75">
        <v>30640</v>
      </c>
      <c r="Y92" s="77">
        <v>51066.666666666664</v>
      </c>
      <c r="Z92" s="35"/>
      <c r="AA92" s="38" t="s">
        <v>229</v>
      </c>
      <c r="AB92" s="35"/>
      <c r="AC92" s="54"/>
      <c r="AE92" s="75">
        <v>30640</v>
      </c>
      <c r="AF92" s="77">
        <v>40853.333333333336</v>
      </c>
      <c r="AG92" s="35"/>
      <c r="AH92" s="38" t="s">
        <v>229</v>
      </c>
      <c r="AI92" s="35"/>
      <c r="AJ92" s="54"/>
      <c r="AL92" s="75">
        <v>30640</v>
      </c>
      <c r="AM92" s="77">
        <v>51066.666666666664</v>
      </c>
      <c r="AN92" s="35"/>
      <c r="AO92" s="38" t="s">
        <v>229</v>
      </c>
      <c r="AP92" s="35"/>
      <c r="AQ92" s="54"/>
      <c r="AS92" s="75">
        <v>30640</v>
      </c>
      <c r="AT92" s="77">
        <v>40853.333333333336</v>
      </c>
      <c r="AU92" s="35"/>
      <c r="AV92" s="38" t="s">
        <v>229</v>
      </c>
      <c r="AW92" s="35"/>
      <c r="AX92" s="54"/>
    </row>
    <row r="93" spans="10:50" x14ac:dyDescent="0.25">
      <c r="J93" s="75"/>
      <c r="K93" s="77"/>
      <c r="L93" s="35"/>
      <c r="M93" s="35"/>
      <c r="N93" s="35"/>
      <c r="O93" s="54"/>
      <c r="Q93" s="75"/>
      <c r="R93" s="77">
        <v>34044.444444444445</v>
      </c>
      <c r="S93" s="35"/>
      <c r="T93" s="35"/>
      <c r="U93" s="35"/>
      <c r="V93" s="54"/>
      <c r="X93" s="75"/>
      <c r="Y93" s="77"/>
      <c r="Z93" s="35"/>
      <c r="AA93" s="35"/>
      <c r="AB93" s="35"/>
      <c r="AC93" s="54"/>
      <c r="AE93" s="75"/>
      <c r="AF93" s="77">
        <v>38300</v>
      </c>
      <c r="AG93" s="35"/>
      <c r="AH93" s="35"/>
      <c r="AI93" s="35"/>
      <c r="AJ93" s="54"/>
      <c r="AL93" s="75"/>
      <c r="AM93" s="77">
        <v>29788.888888888891</v>
      </c>
      <c r="AN93" s="35"/>
      <c r="AO93" s="35"/>
      <c r="AP93" s="35"/>
      <c r="AQ93" s="54"/>
      <c r="AS93" s="75"/>
      <c r="AT93" s="77">
        <v>29788.888888888891</v>
      </c>
      <c r="AU93" s="35"/>
      <c r="AV93" s="35"/>
      <c r="AW93" s="35"/>
      <c r="AX93" s="54"/>
    </row>
    <row r="94" spans="10:50" x14ac:dyDescent="0.25">
      <c r="J94" s="75">
        <v>23676.363636363636</v>
      </c>
      <c r="K94" s="77"/>
      <c r="L94" s="35"/>
      <c r="M94" s="40" t="s">
        <v>230</v>
      </c>
      <c r="N94" s="35"/>
      <c r="O94" s="54"/>
      <c r="Q94" s="75">
        <v>23676.363636363636</v>
      </c>
      <c r="R94" s="77"/>
      <c r="S94" s="35"/>
      <c r="T94" s="40" t="s">
        <v>230</v>
      </c>
      <c r="U94" s="35"/>
      <c r="V94" s="54"/>
      <c r="X94" s="75">
        <v>23676.363636363636</v>
      </c>
      <c r="Y94" s="77">
        <v>13927.272727272728</v>
      </c>
      <c r="Z94" s="35"/>
      <c r="AA94" s="40" t="s">
        <v>230</v>
      </c>
      <c r="AB94" s="35"/>
      <c r="AC94" s="54"/>
      <c r="AE94" s="75">
        <v>23676.363636363636</v>
      </c>
      <c r="AF94" s="77">
        <v>16712.727272727272</v>
      </c>
      <c r="AG94" s="35"/>
      <c r="AH94" s="40" t="s">
        <v>230</v>
      </c>
      <c r="AI94" s="35"/>
      <c r="AJ94" s="54"/>
      <c r="AL94" s="75">
        <v>23676.363636363636</v>
      </c>
      <c r="AM94" s="77">
        <v>15320</v>
      </c>
      <c r="AN94" s="35"/>
      <c r="AO94" s="40" t="s">
        <v>230</v>
      </c>
      <c r="AP94" s="35"/>
      <c r="AQ94" s="54"/>
      <c r="AS94" s="75">
        <v>23676.363636363636</v>
      </c>
      <c r="AT94" s="77"/>
      <c r="AU94" s="35"/>
      <c r="AV94" s="40" t="s">
        <v>230</v>
      </c>
      <c r="AW94" s="35"/>
      <c r="AX94" s="54"/>
    </row>
    <row r="95" spans="10:50" x14ac:dyDescent="0.25">
      <c r="J95" s="75">
        <v>18384</v>
      </c>
      <c r="K95" s="77">
        <v>10213.333333333334</v>
      </c>
      <c r="L95" s="35"/>
      <c r="M95" s="38" t="s">
        <v>248</v>
      </c>
      <c r="N95" s="35"/>
      <c r="O95" s="54"/>
      <c r="Q95" s="75">
        <v>18384</v>
      </c>
      <c r="R95" s="77">
        <v>10213.333333333334</v>
      </c>
      <c r="S95" s="35"/>
      <c r="T95" s="38" t="s">
        <v>248</v>
      </c>
      <c r="U95" s="35"/>
      <c r="V95" s="54"/>
      <c r="X95" s="75">
        <v>18384</v>
      </c>
      <c r="Y95" s="77">
        <v>10213.333333333334</v>
      </c>
      <c r="Z95" s="35"/>
      <c r="AA95" s="38" t="s">
        <v>248</v>
      </c>
      <c r="AB95" s="35"/>
      <c r="AC95" s="54"/>
      <c r="AE95" s="75">
        <v>18384</v>
      </c>
      <c r="AF95" s="77">
        <v>10213.333333333334</v>
      </c>
      <c r="AG95" s="35"/>
      <c r="AH95" s="38" t="s">
        <v>248</v>
      </c>
      <c r="AI95" s="35"/>
      <c r="AJ95" s="54"/>
      <c r="AL95" s="75">
        <v>18384</v>
      </c>
      <c r="AM95" s="77">
        <v>10213.333333333334</v>
      </c>
      <c r="AN95" s="35"/>
      <c r="AO95" s="38" t="s">
        <v>248</v>
      </c>
      <c r="AP95" s="35"/>
      <c r="AQ95" s="54"/>
      <c r="AS95" s="75">
        <v>18384</v>
      </c>
      <c r="AT95" s="77">
        <v>10213.333333333334</v>
      </c>
      <c r="AU95" s="35"/>
      <c r="AV95" s="38" t="s">
        <v>248</v>
      </c>
      <c r="AW95" s="35"/>
      <c r="AX95" s="54"/>
    </row>
    <row r="96" spans="10:50" x14ac:dyDescent="0.25">
      <c r="J96" s="75"/>
      <c r="K96" s="77"/>
      <c r="L96" s="35"/>
      <c r="M96" s="35"/>
      <c r="N96" s="35"/>
      <c r="O96" s="54"/>
      <c r="Q96" s="75"/>
      <c r="R96" s="77"/>
      <c r="S96" s="35"/>
      <c r="T96" s="35"/>
      <c r="U96" s="35"/>
      <c r="V96" s="54"/>
      <c r="X96" s="75"/>
      <c r="Y96" s="77">
        <v>61280</v>
      </c>
      <c r="Z96" s="35"/>
      <c r="AA96" s="35"/>
      <c r="AB96" s="35"/>
      <c r="AC96" s="54"/>
      <c r="AE96" s="75"/>
      <c r="AF96" s="77"/>
      <c r="AG96" s="35"/>
      <c r="AH96" s="35"/>
      <c r="AI96" s="35"/>
      <c r="AJ96" s="54"/>
      <c r="AL96" s="75"/>
      <c r="AM96" s="77"/>
      <c r="AN96" s="35"/>
      <c r="AO96" s="35"/>
      <c r="AP96" s="35"/>
      <c r="AQ96" s="54"/>
      <c r="AS96" s="75"/>
      <c r="AT96" s="77">
        <v>30640</v>
      </c>
      <c r="AU96" s="35"/>
      <c r="AV96" s="35"/>
      <c r="AW96" s="35"/>
      <c r="AX96" s="54"/>
    </row>
    <row r="97" spans="10:50" x14ac:dyDescent="0.25">
      <c r="J97" s="75">
        <v>17235</v>
      </c>
      <c r="K97" s="77"/>
      <c r="L97" s="35"/>
      <c r="M97" s="38" t="s">
        <v>231</v>
      </c>
      <c r="N97" s="35"/>
      <c r="O97" s="54"/>
      <c r="Q97" s="75">
        <v>17235</v>
      </c>
      <c r="R97" s="77"/>
      <c r="S97" s="35"/>
      <c r="T97" s="38" t="s">
        <v>231</v>
      </c>
      <c r="U97" s="35"/>
      <c r="V97" s="54"/>
      <c r="X97" s="75">
        <v>17235</v>
      </c>
      <c r="Y97" s="77">
        <v>1915</v>
      </c>
      <c r="Z97" s="35"/>
      <c r="AA97" s="38" t="s">
        <v>231</v>
      </c>
      <c r="AB97" s="35"/>
      <c r="AC97" s="54"/>
      <c r="AE97" s="75">
        <v>17235</v>
      </c>
      <c r="AF97" s="77"/>
      <c r="AG97" s="35"/>
      <c r="AH97" s="38" t="s">
        <v>231</v>
      </c>
      <c r="AI97" s="35"/>
      <c r="AJ97" s="54"/>
      <c r="AL97" s="75">
        <v>17235</v>
      </c>
      <c r="AM97" s="77"/>
      <c r="AN97" s="35"/>
      <c r="AO97" s="38" t="s">
        <v>231</v>
      </c>
      <c r="AP97" s="35"/>
      <c r="AQ97" s="54"/>
      <c r="AS97" s="75">
        <v>17235</v>
      </c>
      <c r="AT97" s="77"/>
      <c r="AU97" s="35"/>
      <c r="AV97" s="38" t="s">
        <v>231</v>
      </c>
      <c r="AW97" s="35"/>
      <c r="AX97" s="54"/>
    </row>
    <row r="98" spans="10:50" x14ac:dyDescent="0.25">
      <c r="J98" s="75">
        <v>27576</v>
      </c>
      <c r="K98" s="77"/>
      <c r="L98" s="35"/>
      <c r="M98" s="38" t="s">
        <v>232</v>
      </c>
      <c r="N98" s="35"/>
      <c r="O98" s="54"/>
      <c r="Q98" s="75">
        <v>27576</v>
      </c>
      <c r="R98" s="77">
        <v>33704</v>
      </c>
      <c r="S98" s="35"/>
      <c r="T98" s="38" t="s">
        <v>232</v>
      </c>
      <c r="U98" s="35"/>
      <c r="V98" s="54"/>
      <c r="X98" s="75">
        <v>27576</v>
      </c>
      <c r="Y98" s="77"/>
      <c r="Z98" s="35"/>
      <c r="AA98" s="38" t="s">
        <v>232</v>
      </c>
      <c r="AB98" s="35"/>
      <c r="AC98" s="54"/>
      <c r="AE98" s="75">
        <v>27576</v>
      </c>
      <c r="AF98" s="77">
        <v>9192</v>
      </c>
      <c r="AG98" s="35"/>
      <c r="AH98" s="38" t="s">
        <v>232</v>
      </c>
      <c r="AI98" s="35"/>
      <c r="AJ98" s="54"/>
      <c r="AL98" s="75">
        <v>27576</v>
      </c>
      <c r="AM98" s="77">
        <v>45960</v>
      </c>
      <c r="AN98" s="35"/>
      <c r="AO98" s="38" t="s">
        <v>232</v>
      </c>
      <c r="AP98" s="35"/>
      <c r="AQ98" s="54"/>
      <c r="AS98" s="75">
        <v>27576</v>
      </c>
      <c r="AT98" s="77"/>
      <c r="AU98" s="35"/>
      <c r="AV98" s="38" t="s">
        <v>232</v>
      </c>
      <c r="AW98" s="35"/>
      <c r="AX98" s="54"/>
    </row>
    <row r="99" spans="10:50" x14ac:dyDescent="0.25">
      <c r="J99" s="75">
        <v>13277.333333333334</v>
      </c>
      <c r="K99" s="77">
        <v>10213.333333333334</v>
      </c>
      <c r="L99" s="35"/>
      <c r="M99" s="35"/>
      <c r="N99" s="35"/>
      <c r="O99" s="54"/>
      <c r="Q99" s="75">
        <v>13277.333333333334</v>
      </c>
      <c r="R99" s="77">
        <v>17873.333333333332</v>
      </c>
      <c r="S99" s="35"/>
      <c r="T99" s="35"/>
      <c r="U99" s="35"/>
      <c r="V99" s="54"/>
      <c r="X99" s="75">
        <v>13277.333333333334</v>
      </c>
      <c r="Y99" s="77">
        <v>7149.333333333333</v>
      </c>
      <c r="Z99" s="35"/>
      <c r="AA99" s="35"/>
      <c r="AB99" s="35"/>
      <c r="AC99" s="54"/>
      <c r="AE99" s="75">
        <v>13277.333333333334</v>
      </c>
      <c r="AF99" s="77">
        <v>6128</v>
      </c>
      <c r="AG99" s="35"/>
      <c r="AH99" s="35"/>
      <c r="AI99" s="35"/>
      <c r="AJ99" s="54"/>
      <c r="AL99" s="75">
        <v>13277.333333333334</v>
      </c>
      <c r="AM99" s="77">
        <v>28086.666666666668</v>
      </c>
      <c r="AN99" s="35"/>
      <c r="AO99" s="35"/>
      <c r="AP99" s="35"/>
      <c r="AQ99" s="54"/>
      <c r="AS99" s="75">
        <v>13277.333333333334</v>
      </c>
      <c r="AT99" s="77">
        <v>6128</v>
      </c>
      <c r="AU99" s="35"/>
      <c r="AV99" s="35"/>
      <c r="AW99" s="35"/>
      <c r="AX99" s="54"/>
    </row>
    <row r="100" spans="10:50" x14ac:dyDescent="0.25">
      <c r="J100" s="75">
        <v>9192</v>
      </c>
      <c r="K100" s="77">
        <v>6638.666666666667</v>
      </c>
      <c r="L100" s="35"/>
      <c r="M100" s="35"/>
      <c r="N100" s="35"/>
      <c r="O100" s="54"/>
      <c r="Q100" s="75">
        <v>9192</v>
      </c>
      <c r="R100" s="77">
        <v>12766.666666666666</v>
      </c>
      <c r="S100" s="35"/>
      <c r="T100" s="35"/>
      <c r="U100" s="35"/>
      <c r="V100" s="54"/>
      <c r="X100" s="75">
        <v>9192</v>
      </c>
      <c r="Y100" s="77">
        <v>8681.3333333333339</v>
      </c>
      <c r="Z100" s="35"/>
      <c r="AA100" s="35"/>
      <c r="AB100" s="35"/>
      <c r="AC100" s="54"/>
      <c r="AE100" s="75">
        <v>9192</v>
      </c>
      <c r="AF100" s="77">
        <v>11234.666666666666</v>
      </c>
      <c r="AG100" s="35"/>
      <c r="AH100" s="35"/>
      <c r="AI100" s="35"/>
      <c r="AJ100" s="54"/>
      <c r="AL100" s="75">
        <v>9192</v>
      </c>
      <c r="AM100" s="77">
        <v>25533.333333333332</v>
      </c>
      <c r="AN100" s="35"/>
      <c r="AO100" s="35"/>
      <c r="AP100" s="35"/>
      <c r="AQ100" s="54"/>
      <c r="AS100" s="75">
        <v>9192</v>
      </c>
      <c r="AT100" s="77">
        <v>13788</v>
      </c>
      <c r="AU100" s="35"/>
      <c r="AV100" s="35"/>
      <c r="AW100" s="35"/>
      <c r="AX100" s="54"/>
    </row>
    <row r="101" spans="10:50" x14ac:dyDescent="0.25">
      <c r="J101" s="75">
        <v>8366.5048543689318</v>
      </c>
      <c r="K101" s="77">
        <v>8366.5048543689318</v>
      </c>
      <c r="L101" s="35"/>
      <c r="M101" s="35"/>
      <c r="N101" s="35"/>
      <c r="O101" s="54"/>
      <c r="Q101" s="75">
        <v>8366.5048543689318</v>
      </c>
      <c r="R101" s="77">
        <v>14873.786407766991</v>
      </c>
      <c r="S101" s="35"/>
      <c r="T101" s="35"/>
      <c r="U101" s="35"/>
      <c r="V101" s="54"/>
      <c r="X101" s="75">
        <v>8366.5048543689318</v>
      </c>
      <c r="Y101" s="77">
        <v>9296.116504854368</v>
      </c>
      <c r="Z101" s="35"/>
      <c r="AA101" s="35"/>
      <c r="AB101" s="35"/>
      <c r="AC101" s="54"/>
      <c r="AE101" s="75">
        <v>8366.5048543689318</v>
      </c>
      <c r="AF101" s="77">
        <v>8366.5048543689318</v>
      </c>
      <c r="AG101" s="35"/>
      <c r="AH101" s="35"/>
      <c r="AI101" s="35"/>
      <c r="AJ101" s="54"/>
      <c r="AL101" s="75">
        <v>8366.5048543689318</v>
      </c>
      <c r="AM101" s="77">
        <v>17662.6213592233</v>
      </c>
      <c r="AN101" s="35"/>
      <c r="AO101" s="35"/>
      <c r="AP101" s="35"/>
      <c r="AQ101" s="54"/>
      <c r="AS101" s="75">
        <v>8366.5048543689318</v>
      </c>
      <c r="AT101" s="77">
        <v>5577.6699029126212</v>
      </c>
      <c r="AU101" s="35"/>
      <c r="AV101" s="35"/>
      <c r="AW101" s="35"/>
      <c r="AX101" s="54"/>
    </row>
    <row r="102" spans="10:50" x14ac:dyDescent="0.25">
      <c r="J102" s="75">
        <v>10213.333333333334</v>
      </c>
      <c r="K102" s="77">
        <v>14468.888888888889</v>
      </c>
      <c r="L102" s="35"/>
      <c r="M102" s="35"/>
      <c r="N102" s="35"/>
      <c r="O102" s="54"/>
      <c r="Q102" s="75">
        <v>10213.333333333334</v>
      </c>
      <c r="R102" s="77">
        <v>12766.666666666666</v>
      </c>
      <c r="S102" s="35"/>
      <c r="T102" s="35"/>
      <c r="U102" s="35"/>
      <c r="V102" s="54"/>
      <c r="X102" s="75">
        <v>10213.333333333334</v>
      </c>
      <c r="Y102" s="77">
        <v>7660</v>
      </c>
      <c r="Z102" s="35"/>
      <c r="AA102" s="35"/>
      <c r="AB102" s="35"/>
      <c r="AC102" s="54"/>
      <c r="AE102" s="75">
        <v>10213.333333333334</v>
      </c>
      <c r="AF102" s="77">
        <v>5957.7777777777774</v>
      </c>
      <c r="AG102" s="35"/>
      <c r="AH102" s="35"/>
      <c r="AI102" s="35"/>
      <c r="AJ102" s="54"/>
      <c r="AL102" s="75">
        <v>10213.333333333334</v>
      </c>
      <c r="AM102" s="77">
        <v>15320</v>
      </c>
      <c r="AN102" s="35"/>
      <c r="AO102" s="35"/>
      <c r="AP102" s="35"/>
      <c r="AQ102" s="54"/>
      <c r="AS102" s="75">
        <v>10213.333333333334</v>
      </c>
      <c r="AT102" s="77">
        <v>8511.1111111111113</v>
      </c>
      <c r="AU102" s="35"/>
      <c r="AV102" s="35"/>
      <c r="AW102" s="35"/>
      <c r="AX102" s="54"/>
    </row>
    <row r="103" spans="10:50" x14ac:dyDescent="0.25">
      <c r="J103" s="75">
        <v>11784.615384615385</v>
      </c>
      <c r="K103" s="77">
        <v>11784.615384615385</v>
      </c>
      <c r="L103" s="35"/>
      <c r="M103" s="35"/>
      <c r="N103" s="35"/>
      <c r="O103" s="54"/>
      <c r="Q103" s="75">
        <v>11784.615384615385</v>
      </c>
      <c r="R103" s="77"/>
      <c r="S103" s="35"/>
      <c r="T103" s="35"/>
      <c r="U103" s="35"/>
      <c r="V103" s="54"/>
      <c r="X103" s="75">
        <v>11784.615384615385</v>
      </c>
      <c r="Y103" s="77">
        <v>9427.6923076923085</v>
      </c>
      <c r="Z103" s="35"/>
      <c r="AA103" s="35"/>
      <c r="AB103" s="35"/>
      <c r="AC103" s="54"/>
      <c r="AE103" s="75">
        <v>11784.615384615385</v>
      </c>
      <c r="AF103" s="77">
        <v>11784.615384615385</v>
      </c>
      <c r="AG103" s="35"/>
      <c r="AH103" s="35"/>
      <c r="AI103" s="35"/>
      <c r="AJ103" s="54"/>
      <c r="AL103" s="75">
        <v>11784.615384615385</v>
      </c>
      <c r="AM103" s="77">
        <v>15320</v>
      </c>
      <c r="AN103" s="35"/>
      <c r="AO103" s="35"/>
      <c r="AP103" s="35"/>
      <c r="AQ103" s="54"/>
      <c r="AS103" s="75">
        <v>11784.615384615385</v>
      </c>
      <c r="AT103" s="77">
        <v>8249.2307692307695</v>
      </c>
      <c r="AU103" s="35"/>
      <c r="AV103" s="35"/>
      <c r="AW103" s="35"/>
      <c r="AX103" s="54"/>
    </row>
    <row r="104" spans="10:50" x14ac:dyDescent="0.25">
      <c r="J104" s="75">
        <v>20426.666666666668</v>
      </c>
      <c r="K104" s="77">
        <v>20426.666666666668</v>
      </c>
      <c r="L104" s="35"/>
      <c r="M104" s="35"/>
      <c r="N104" s="35"/>
      <c r="O104" s="54"/>
      <c r="Q104" s="75">
        <v>20426.666666666668</v>
      </c>
      <c r="R104" s="77">
        <v>15320</v>
      </c>
      <c r="S104" s="35"/>
      <c r="T104" s="35"/>
      <c r="U104" s="35"/>
      <c r="V104" s="54"/>
      <c r="X104" s="75">
        <v>20426.666666666668</v>
      </c>
      <c r="Y104" s="77">
        <v>12256</v>
      </c>
      <c r="Z104" s="35"/>
      <c r="AA104" s="35"/>
      <c r="AB104" s="35"/>
      <c r="AC104" s="54"/>
      <c r="AE104" s="75">
        <v>20426.666666666668</v>
      </c>
      <c r="AF104" s="77">
        <v>12256</v>
      </c>
      <c r="AG104" s="35"/>
      <c r="AH104" s="35"/>
      <c r="AI104" s="35"/>
      <c r="AJ104" s="54"/>
      <c r="AL104" s="75">
        <v>20426.666666666668</v>
      </c>
      <c r="AM104" s="77">
        <v>25533.333333333332</v>
      </c>
      <c r="AN104" s="35"/>
      <c r="AO104" s="35"/>
      <c r="AP104" s="35"/>
      <c r="AQ104" s="54"/>
      <c r="AS104" s="75">
        <v>20426.666666666668</v>
      </c>
      <c r="AT104" s="77">
        <v>12256</v>
      </c>
      <c r="AU104" s="35"/>
      <c r="AV104" s="35"/>
      <c r="AW104" s="35"/>
      <c r="AX104" s="54"/>
    </row>
    <row r="105" spans="10:50" x14ac:dyDescent="0.25">
      <c r="J105" s="75">
        <v>11784.615384615385</v>
      </c>
      <c r="K105" s="77">
        <v>8249.2307692307695</v>
      </c>
      <c r="L105" s="35"/>
      <c r="M105" s="35"/>
      <c r="N105" s="35"/>
      <c r="O105" s="54"/>
      <c r="Q105" s="75">
        <v>11784.615384615385</v>
      </c>
      <c r="R105" s="77">
        <v>16498.461538461539</v>
      </c>
      <c r="S105" s="35"/>
      <c r="T105" s="35"/>
      <c r="U105" s="35"/>
      <c r="V105" s="54"/>
      <c r="X105" s="75">
        <v>11784.615384615385</v>
      </c>
      <c r="Y105" s="77">
        <v>8249.2307692307695</v>
      </c>
      <c r="Z105" s="35"/>
      <c r="AA105" s="35"/>
      <c r="AB105" s="35"/>
      <c r="AC105" s="54"/>
      <c r="AE105" s="75">
        <v>11784.615384615385</v>
      </c>
      <c r="AF105" s="77">
        <v>9427.6923076923085</v>
      </c>
      <c r="AG105" s="35"/>
      <c r="AH105" s="35"/>
      <c r="AI105" s="35"/>
      <c r="AJ105" s="54"/>
      <c r="AL105" s="75">
        <v>11784.615384615385</v>
      </c>
      <c r="AM105" s="77">
        <v>23569.23076923077</v>
      </c>
      <c r="AN105" s="35"/>
      <c r="AO105" s="35"/>
      <c r="AP105" s="35"/>
      <c r="AQ105" s="54"/>
      <c r="AS105" s="75">
        <v>11784.615384615385</v>
      </c>
      <c r="AT105" s="77">
        <v>14730.76923076923</v>
      </c>
      <c r="AU105" s="35"/>
      <c r="AV105" s="35"/>
      <c r="AW105" s="35"/>
      <c r="AX105" s="54"/>
    </row>
    <row r="106" spans="10:50" x14ac:dyDescent="0.25">
      <c r="J106" s="75">
        <v>18105.454545454544</v>
      </c>
      <c r="K106" s="77">
        <v>13927.272727272728</v>
      </c>
      <c r="L106" s="35"/>
      <c r="M106" s="35"/>
      <c r="N106" s="35"/>
      <c r="O106" s="54"/>
      <c r="Q106" s="75">
        <v>18105.454545454544</v>
      </c>
      <c r="R106" s="77">
        <v>13927.272727272728</v>
      </c>
      <c r="S106" s="35"/>
      <c r="T106" s="35"/>
      <c r="U106" s="35"/>
      <c r="V106" s="54"/>
      <c r="X106" s="75">
        <v>18105.454545454544</v>
      </c>
      <c r="Y106" s="77">
        <v>13927.272727272728</v>
      </c>
      <c r="Z106" s="35"/>
      <c r="AA106" s="35"/>
      <c r="AB106" s="35"/>
      <c r="AC106" s="54"/>
      <c r="AE106" s="75">
        <v>18105.454545454544</v>
      </c>
      <c r="AF106" s="77">
        <v>13927.272727272728</v>
      </c>
      <c r="AG106" s="35"/>
      <c r="AH106" s="35"/>
      <c r="AI106" s="35"/>
      <c r="AJ106" s="54"/>
      <c r="AL106" s="75">
        <v>18105.454545454544</v>
      </c>
      <c r="AM106" s="77">
        <v>20890.909090909092</v>
      </c>
      <c r="AN106" s="35"/>
      <c r="AO106" s="35"/>
      <c r="AP106" s="35"/>
      <c r="AQ106" s="54"/>
      <c r="AS106" s="75">
        <v>18105.454545454544</v>
      </c>
      <c r="AT106" s="77">
        <v>14623.636363636364</v>
      </c>
      <c r="AU106" s="35"/>
      <c r="AV106" s="35"/>
      <c r="AW106" s="35"/>
      <c r="AX106" s="54"/>
    </row>
    <row r="107" spans="10:50" x14ac:dyDescent="0.25">
      <c r="J107" s="76">
        <v>10225.728155339806</v>
      </c>
      <c r="K107" s="78">
        <v>13944.174757281553</v>
      </c>
      <c r="L107" s="55"/>
      <c r="M107" s="55"/>
      <c r="N107" s="55"/>
      <c r="O107" s="56"/>
      <c r="Q107" s="76">
        <v>10225.728155339806</v>
      </c>
      <c r="R107" s="78">
        <v>16733.009708737864</v>
      </c>
      <c r="S107" s="55"/>
      <c r="T107" s="55"/>
      <c r="U107" s="55"/>
      <c r="V107" s="56"/>
      <c r="X107" s="76">
        <v>10225.728155339806</v>
      </c>
      <c r="Y107" s="78">
        <v>9296.116504854368</v>
      </c>
      <c r="Z107" s="55"/>
      <c r="AA107" s="55"/>
      <c r="AB107" s="55"/>
      <c r="AC107" s="56"/>
      <c r="AE107" s="76">
        <v>10225.728155339806</v>
      </c>
      <c r="AF107" s="78">
        <v>18592.233009708736</v>
      </c>
      <c r="AG107" s="55"/>
      <c r="AH107" s="55"/>
      <c r="AI107" s="55"/>
      <c r="AJ107" s="56"/>
      <c r="AL107" s="76">
        <v>10225.728155339806</v>
      </c>
      <c r="AM107" s="78">
        <v>31606.796116504855</v>
      </c>
      <c r="AN107" s="55"/>
      <c r="AO107" s="55"/>
      <c r="AP107" s="55"/>
      <c r="AQ107" s="56"/>
      <c r="AS107" s="76">
        <v>10225.728155339806</v>
      </c>
      <c r="AT107" s="78">
        <v>10225.728155339806</v>
      </c>
      <c r="AU107" s="55"/>
      <c r="AV107" s="55"/>
      <c r="AW107" s="55"/>
      <c r="AX107" s="56"/>
    </row>
    <row r="110" spans="10:50" x14ac:dyDescent="0.25">
      <c r="J110" s="57" t="s">
        <v>179</v>
      </c>
      <c r="K110" s="58" t="s">
        <v>180</v>
      </c>
      <c r="L110" s="43"/>
      <c r="M110" s="43" t="s">
        <v>214</v>
      </c>
      <c r="N110" s="43"/>
      <c r="O110" s="61"/>
      <c r="Q110" s="57" t="s">
        <v>179</v>
      </c>
      <c r="R110" s="58" t="s">
        <v>181</v>
      </c>
      <c r="S110" s="43"/>
      <c r="T110" s="43" t="s">
        <v>214</v>
      </c>
      <c r="U110" s="43"/>
      <c r="V110" s="61"/>
      <c r="X110" s="57" t="s">
        <v>179</v>
      </c>
      <c r="Y110" s="58" t="s">
        <v>182</v>
      </c>
      <c r="Z110" s="43"/>
      <c r="AA110" s="43" t="s">
        <v>214</v>
      </c>
      <c r="AB110" s="43"/>
      <c r="AC110" s="61"/>
      <c r="AE110" s="79" t="s">
        <v>179</v>
      </c>
      <c r="AF110" s="80" t="s">
        <v>183</v>
      </c>
      <c r="AG110" s="43"/>
      <c r="AH110" s="43" t="s">
        <v>214</v>
      </c>
      <c r="AI110" s="43"/>
      <c r="AJ110" s="61"/>
      <c r="AL110" s="57" t="s">
        <v>179</v>
      </c>
      <c r="AM110" s="58" t="s">
        <v>184</v>
      </c>
      <c r="AN110" s="43"/>
      <c r="AO110" s="43" t="s">
        <v>214</v>
      </c>
      <c r="AP110" s="43"/>
      <c r="AQ110" s="61"/>
    </row>
    <row r="111" spans="10:50" ht="13.8" thickBot="1" x14ac:dyDescent="0.3">
      <c r="J111" s="75">
        <v>20890.909090909092</v>
      </c>
      <c r="K111" s="77">
        <v>34818.181818181816</v>
      </c>
      <c r="L111" s="35"/>
      <c r="M111" s="35"/>
      <c r="N111" s="35"/>
      <c r="O111" s="54"/>
      <c r="Q111" s="75">
        <v>20890.909090909092</v>
      </c>
      <c r="R111" s="77">
        <v>13927.272727272728</v>
      </c>
      <c r="S111" s="35"/>
      <c r="T111" s="35"/>
      <c r="U111" s="35"/>
      <c r="V111" s="54"/>
      <c r="X111" s="75">
        <v>20890.909090909092</v>
      </c>
      <c r="Y111" s="77">
        <v>27854.545454545456</v>
      </c>
      <c r="Z111" s="35"/>
      <c r="AA111" s="35"/>
      <c r="AB111" s="35"/>
      <c r="AC111" s="54"/>
      <c r="AE111" s="81">
        <v>20890.909090909092</v>
      </c>
      <c r="AF111" s="82">
        <v>13927.272727272728</v>
      </c>
      <c r="AG111" s="35"/>
      <c r="AH111" s="35"/>
      <c r="AI111" s="35"/>
      <c r="AJ111" s="54"/>
      <c r="AL111" s="75">
        <v>20890.909090909092</v>
      </c>
      <c r="AM111" s="77">
        <v>13927.272727272728</v>
      </c>
      <c r="AN111" s="35"/>
      <c r="AO111" s="35"/>
      <c r="AP111" s="35"/>
      <c r="AQ111" s="54"/>
    </row>
    <row r="112" spans="10:50" x14ac:dyDescent="0.25">
      <c r="J112" s="75">
        <v>3718.4466019417478</v>
      </c>
      <c r="K112" s="77">
        <v>1859.2233009708739</v>
      </c>
      <c r="L112" s="35"/>
      <c r="M112" s="34"/>
      <c r="N112" s="34" t="s">
        <v>179</v>
      </c>
      <c r="O112" s="62" t="s">
        <v>180</v>
      </c>
      <c r="Q112" s="75">
        <v>3718.4466019417478</v>
      </c>
      <c r="R112" s="77">
        <v>929.61165048543694</v>
      </c>
      <c r="S112" s="35"/>
      <c r="T112" s="34"/>
      <c r="U112" s="34" t="s">
        <v>179</v>
      </c>
      <c r="V112" s="62" t="s">
        <v>181</v>
      </c>
      <c r="X112" s="75">
        <v>3718.4466019417478</v>
      </c>
      <c r="Y112" s="77">
        <v>1859.2233009708739</v>
      </c>
      <c r="Z112" s="35"/>
      <c r="AA112" s="34"/>
      <c r="AB112" s="34" t="s">
        <v>179</v>
      </c>
      <c r="AC112" s="62" t="s">
        <v>182</v>
      </c>
      <c r="AE112" s="81">
        <v>3718.4466019417478</v>
      </c>
      <c r="AF112" s="82"/>
      <c r="AG112" s="35"/>
      <c r="AH112" s="34"/>
      <c r="AI112" s="34" t="s">
        <v>179</v>
      </c>
      <c r="AJ112" s="62" t="s">
        <v>183</v>
      </c>
      <c r="AL112" s="75">
        <v>3718.4466019417478</v>
      </c>
      <c r="AM112" s="77"/>
      <c r="AN112" s="35"/>
      <c r="AO112" s="34"/>
      <c r="AP112" s="34" t="s">
        <v>179</v>
      </c>
      <c r="AQ112" s="62" t="s">
        <v>184</v>
      </c>
    </row>
    <row r="113" spans="10:43" x14ac:dyDescent="0.25">
      <c r="J113" s="75"/>
      <c r="K113" s="77"/>
      <c r="L113" s="35"/>
      <c r="M113" s="32" t="s">
        <v>204</v>
      </c>
      <c r="N113" s="32">
        <v>14300.313420004606</v>
      </c>
      <c r="O113" s="63">
        <v>19404.604545465965</v>
      </c>
      <c r="Q113" s="75"/>
      <c r="R113" s="77"/>
      <c r="S113" s="35"/>
      <c r="T113" s="32" t="s">
        <v>204</v>
      </c>
      <c r="U113" s="32">
        <v>14300.313420004606</v>
      </c>
      <c r="V113" s="63">
        <v>15882.738223017292</v>
      </c>
      <c r="X113" s="75"/>
      <c r="Y113" s="77"/>
      <c r="Z113" s="35"/>
      <c r="AA113" s="32" t="s">
        <v>204</v>
      </c>
      <c r="AB113" s="32">
        <v>14300.313420004606</v>
      </c>
      <c r="AC113" s="63">
        <v>14598.305988012482</v>
      </c>
      <c r="AE113" s="81"/>
      <c r="AF113" s="82"/>
      <c r="AG113" s="35"/>
      <c r="AH113" s="32" t="s">
        <v>204</v>
      </c>
      <c r="AI113" s="32">
        <v>14300.313420004606</v>
      </c>
      <c r="AJ113" s="63">
        <v>20963.700500147101</v>
      </c>
      <c r="AL113" s="75"/>
      <c r="AM113" s="77">
        <v>13927.272727272728</v>
      </c>
      <c r="AN113" s="35"/>
      <c r="AO113" s="32" t="s">
        <v>204</v>
      </c>
      <c r="AP113" s="32">
        <v>14300.313420004606</v>
      </c>
      <c r="AQ113" s="63">
        <v>14501.215971514999</v>
      </c>
    </row>
    <row r="114" spans="10:43" x14ac:dyDescent="0.25">
      <c r="J114" s="75">
        <v>8356.363636363636</v>
      </c>
      <c r="K114" s="77"/>
      <c r="L114" s="35"/>
      <c r="M114" s="32" t="s">
        <v>205</v>
      </c>
      <c r="N114" s="32">
        <v>128642835.41506775</v>
      </c>
      <c r="O114" s="63">
        <v>143481236.16249353</v>
      </c>
      <c r="Q114" s="75">
        <v>8356.363636363636</v>
      </c>
      <c r="R114" s="77">
        <v>2785.4545454545455</v>
      </c>
      <c r="S114" s="35"/>
      <c r="T114" s="32" t="s">
        <v>205</v>
      </c>
      <c r="U114" s="32">
        <v>128642835.41506775</v>
      </c>
      <c r="V114" s="63">
        <v>262831485.76744115</v>
      </c>
      <c r="X114" s="75">
        <v>8356.363636363636</v>
      </c>
      <c r="Y114" s="77">
        <v>9749.0909090909099</v>
      </c>
      <c r="Z114" s="35"/>
      <c r="AA114" s="32" t="s">
        <v>205</v>
      </c>
      <c r="AB114" s="32">
        <v>128642835.41506775</v>
      </c>
      <c r="AC114" s="63">
        <v>107792964.15494134</v>
      </c>
      <c r="AE114" s="81">
        <v>8356.363636363636</v>
      </c>
      <c r="AF114" s="82"/>
      <c r="AG114" s="35"/>
      <c r="AH114" s="32" t="s">
        <v>205</v>
      </c>
      <c r="AI114" s="32">
        <v>128642835.41506775</v>
      </c>
      <c r="AJ114" s="63">
        <v>111544126.25660287</v>
      </c>
      <c r="AL114" s="75">
        <v>8356.363636363636</v>
      </c>
      <c r="AM114" s="77"/>
      <c r="AN114" s="35"/>
      <c r="AO114" s="32" t="s">
        <v>205</v>
      </c>
      <c r="AP114" s="32">
        <v>128642835.41506775</v>
      </c>
      <c r="AQ114" s="63">
        <v>103701012.91282621</v>
      </c>
    </row>
    <row r="115" spans="10:43" x14ac:dyDescent="0.25">
      <c r="J115" s="75">
        <v>11784.615384615385</v>
      </c>
      <c r="K115" s="77">
        <v>23569.23076923077</v>
      </c>
      <c r="L115" s="35"/>
      <c r="M115" s="32" t="s">
        <v>206</v>
      </c>
      <c r="N115" s="32">
        <v>39</v>
      </c>
      <c r="O115" s="63">
        <v>33</v>
      </c>
      <c r="Q115" s="75">
        <v>11784.615384615385</v>
      </c>
      <c r="R115" s="77">
        <v>5892.3076923076924</v>
      </c>
      <c r="S115" s="35"/>
      <c r="T115" s="32" t="s">
        <v>206</v>
      </c>
      <c r="U115" s="32">
        <v>39</v>
      </c>
      <c r="V115" s="63">
        <v>43</v>
      </c>
      <c r="X115" s="75">
        <v>11784.615384615385</v>
      </c>
      <c r="Y115" s="77">
        <v>8249.2307692307695</v>
      </c>
      <c r="Z115" s="35"/>
      <c r="AA115" s="32" t="s">
        <v>206</v>
      </c>
      <c r="AB115" s="32">
        <v>39</v>
      </c>
      <c r="AC115" s="63">
        <v>39</v>
      </c>
      <c r="AE115" s="81">
        <v>11784.615384615385</v>
      </c>
      <c r="AF115" s="82">
        <v>27104.615384615383</v>
      </c>
      <c r="AG115" s="35"/>
      <c r="AH115" s="32" t="s">
        <v>206</v>
      </c>
      <c r="AI115" s="32">
        <v>39</v>
      </c>
      <c r="AJ115" s="63">
        <v>37</v>
      </c>
      <c r="AL115" s="75">
        <v>11784.615384615385</v>
      </c>
      <c r="AM115" s="77">
        <v>5892.3076923076924</v>
      </c>
      <c r="AN115" s="35"/>
      <c r="AO115" s="32" t="s">
        <v>206</v>
      </c>
      <c r="AP115" s="32">
        <v>39</v>
      </c>
      <c r="AQ115" s="63">
        <v>38</v>
      </c>
    </row>
    <row r="116" spans="10:43" x14ac:dyDescent="0.25">
      <c r="J116" s="75">
        <v>7436.8932038834955</v>
      </c>
      <c r="K116" s="77">
        <v>22310.679611650485</v>
      </c>
      <c r="L116" s="35"/>
      <c r="M116" s="32" t="s">
        <v>208</v>
      </c>
      <c r="N116" s="32">
        <v>38</v>
      </c>
      <c r="O116" s="63">
        <v>32</v>
      </c>
      <c r="Q116" s="75">
        <v>7436.8932038834955</v>
      </c>
      <c r="R116" s="77">
        <v>13014.563106796117</v>
      </c>
      <c r="S116" s="35"/>
      <c r="T116" s="32" t="s">
        <v>208</v>
      </c>
      <c r="U116" s="32">
        <v>38</v>
      </c>
      <c r="V116" s="63">
        <v>42</v>
      </c>
      <c r="X116" s="75">
        <v>7436.8932038834955</v>
      </c>
      <c r="Y116" s="77">
        <v>26029.126213592233</v>
      </c>
      <c r="Z116" s="35"/>
      <c r="AA116" s="32" t="s">
        <v>208</v>
      </c>
      <c r="AB116" s="32">
        <v>38</v>
      </c>
      <c r="AC116" s="63">
        <v>38</v>
      </c>
      <c r="AE116" s="81">
        <v>7436.8932038834955</v>
      </c>
      <c r="AF116" s="82">
        <v>27888.349514563106</v>
      </c>
      <c r="AG116" s="35"/>
      <c r="AH116" s="32" t="s">
        <v>208</v>
      </c>
      <c r="AI116" s="32">
        <v>38</v>
      </c>
      <c r="AJ116" s="63">
        <v>36</v>
      </c>
      <c r="AL116" s="75">
        <v>7436.8932038834955</v>
      </c>
      <c r="AM116" s="77">
        <v>3718.4466019417478</v>
      </c>
      <c r="AN116" s="35"/>
      <c r="AO116" s="32" t="s">
        <v>208</v>
      </c>
      <c r="AP116" s="32">
        <v>38</v>
      </c>
      <c r="AQ116" s="63">
        <v>37</v>
      </c>
    </row>
    <row r="117" spans="10:43" x14ac:dyDescent="0.25">
      <c r="J117" s="75"/>
      <c r="K117" s="77"/>
      <c r="L117" s="35"/>
      <c r="M117" s="32" t="s">
        <v>215</v>
      </c>
      <c r="N117" s="32">
        <v>0.89658298782273393</v>
      </c>
      <c r="O117" s="63"/>
      <c r="Q117" s="75"/>
      <c r="R117" s="77">
        <v>63213.592233009709</v>
      </c>
      <c r="S117" s="35"/>
      <c r="T117" s="32" t="s">
        <v>215</v>
      </c>
      <c r="U117" s="32">
        <v>0.48944986571697746</v>
      </c>
      <c r="V117" s="63"/>
      <c r="X117" s="75"/>
      <c r="Y117" s="77"/>
      <c r="Z117" s="35"/>
      <c r="AA117" s="32" t="s">
        <v>215</v>
      </c>
      <c r="AB117" s="32">
        <v>1.1934251592725185</v>
      </c>
      <c r="AC117" s="63"/>
      <c r="AE117" s="81"/>
      <c r="AF117" s="82"/>
      <c r="AG117" s="35"/>
      <c r="AH117" s="32" t="s">
        <v>215</v>
      </c>
      <c r="AI117" s="32">
        <v>1.1532909865565666</v>
      </c>
      <c r="AJ117" s="63"/>
      <c r="AL117" s="75"/>
      <c r="AM117" s="77">
        <v>27888.349514563106</v>
      </c>
      <c r="AN117" s="35"/>
      <c r="AO117" s="32" t="s">
        <v>215</v>
      </c>
      <c r="AP117" s="32">
        <v>1.2405166719365439</v>
      </c>
      <c r="AQ117" s="63"/>
    </row>
    <row r="118" spans="10:43" x14ac:dyDescent="0.25">
      <c r="J118" s="75">
        <v>6963.636363636364</v>
      </c>
      <c r="K118" s="77">
        <v>17409.090909090908</v>
      </c>
      <c r="L118" s="35"/>
      <c r="M118" s="32" t="s">
        <v>216</v>
      </c>
      <c r="N118" s="32">
        <v>0.37085825161038621</v>
      </c>
      <c r="O118" s="63"/>
      <c r="Q118" s="75">
        <v>6963.636363636364</v>
      </c>
      <c r="R118" s="77">
        <v>6963.636363636364</v>
      </c>
      <c r="S118" s="35"/>
      <c r="T118" s="32" t="s">
        <v>216</v>
      </c>
      <c r="U118" s="32">
        <v>1.3852059787025972E-2</v>
      </c>
      <c r="V118" s="63"/>
      <c r="X118" s="75">
        <v>6963.636363636364</v>
      </c>
      <c r="Y118" s="77">
        <v>6963.636363636364</v>
      </c>
      <c r="Z118" s="35"/>
      <c r="AA118" s="32" t="s">
        <v>216</v>
      </c>
      <c r="AB118" s="32">
        <v>0.29422083944685973</v>
      </c>
      <c r="AC118" s="63"/>
      <c r="AE118" s="81">
        <v>6963.636363636364</v>
      </c>
      <c r="AF118" s="82">
        <v>11838.181818181818</v>
      </c>
      <c r="AG118" s="35"/>
      <c r="AH118" s="32" t="s">
        <v>216</v>
      </c>
      <c r="AI118" s="32">
        <v>0.33459840485474074</v>
      </c>
      <c r="AJ118" s="63"/>
      <c r="AL118" s="75">
        <v>6963.636363636364</v>
      </c>
      <c r="AM118" s="77">
        <v>2785.4545454545455</v>
      </c>
      <c r="AN118" s="35"/>
      <c r="AO118" s="32" t="s">
        <v>216</v>
      </c>
      <c r="AP118" s="32">
        <v>0.2568534326242794</v>
      </c>
      <c r="AQ118" s="63"/>
    </row>
    <row r="119" spans="10:43" ht="13.8" thickBot="1" x14ac:dyDescent="0.3">
      <c r="J119" s="75">
        <v>8249.2307692307695</v>
      </c>
      <c r="K119" s="77">
        <v>19444.615384615383</v>
      </c>
      <c r="L119" s="35"/>
      <c r="M119" s="33" t="s">
        <v>217</v>
      </c>
      <c r="N119" s="33">
        <v>0.57238397195796253</v>
      </c>
      <c r="O119" s="64"/>
      <c r="Q119" s="75">
        <v>8249.2307692307695</v>
      </c>
      <c r="R119" s="77">
        <v>7070.7692307692305</v>
      </c>
      <c r="S119" s="35"/>
      <c r="T119" s="33" t="s">
        <v>217</v>
      </c>
      <c r="U119" s="33">
        <v>0.58796700706035832</v>
      </c>
      <c r="V119" s="64"/>
      <c r="X119" s="75">
        <v>8249.2307692307695</v>
      </c>
      <c r="Y119" s="77">
        <v>8838.461538461539</v>
      </c>
      <c r="Z119" s="35"/>
      <c r="AA119" s="33" t="s">
        <v>217</v>
      </c>
      <c r="AB119" s="33">
        <v>1.7166871444419052</v>
      </c>
      <c r="AC119" s="64"/>
      <c r="AE119" s="81">
        <v>8249.2307692307695</v>
      </c>
      <c r="AF119" s="82">
        <v>21212.307692307691</v>
      </c>
      <c r="AG119" s="35"/>
      <c r="AH119" s="33" t="s">
        <v>217</v>
      </c>
      <c r="AI119" s="33">
        <v>1.7339318070189045</v>
      </c>
      <c r="AJ119" s="64"/>
      <c r="AL119" s="75">
        <v>8249.2307692307695</v>
      </c>
      <c r="AM119" s="77">
        <v>7070.7692307692305</v>
      </c>
      <c r="AN119" s="35"/>
      <c r="AO119" s="33" t="s">
        <v>217</v>
      </c>
      <c r="AP119" s="33">
        <v>1.7250733753616092</v>
      </c>
      <c r="AQ119" s="64"/>
    </row>
    <row r="120" spans="10:43" x14ac:dyDescent="0.25">
      <c r="J120" s="75">
        <v>2553.3333333333335</v>
      </c>
      <c r="K120" s="77"/>
      <c r="L120" s="35"/>
      <c r="M120" s="35"/>
      <c r="N120" s="32"/>
      <c r="O120" s="63"/>
      <c r="Q120" s="75">
        <v>2553.3333333333335</v>
      </c>
      <c r="R120" s="77">
        <v>3574.6666666666665</v>
      </c>
      <c r="S120" s="35"/>
      <c r="T120" s="35"/>
      <c r="U120" s="32"/>
      <c r="V120" s="63"/>
      <c r="X120" s="75">
        <v>2553.3333333333335</v>
      </c>
      <c r="Y120" s="77">
        <v>2553.3333333333335</v>
      </c>
      <c r="Z120" s="35"/>
      <c r="AA120" s="35"/>
      <c r="AB120" s="32"/>
      <c r="AC120" s="63"/>
      <c r="AE120" s="81">
        <v>2553.3333333333335</v>
      </c>
      <c r="AF120" s="82">
        <v>15320</v>
      </c>
      <c r="AG120" s="35"/>
      <c r="AH120" s="35"/>
      <c r="AI120" s="32"/>
      <c r="AJ120" s="63"/>
      <c r="AL120" s="75">
        <v>2553.3333333333335</v>
      </c>
      <c r="AM120" s="77"/>
      <c r="AN120" s="35"/>
      <c r="AO120" s="35"/>
      <c r="AP120" s="32"/>
      <c r="AQ120" s="63"/>
    </row>
    <row r="121" spans="10:43" x14ac:dyDescent="0.25">
      <c r="J121" s="75"/>
      <c r="K121" s="77"/>
      <c r="L121" s="35"/>
      <c r="M121" s="38" t="s">
        <v>218</v>
      </c>
      <c r="N121" s="32">
        <v>0.05</v>
      </c>
      <c r="O121" s="63"/>
      <c r="Q121" s="75"/>
      <c r="R121" s="77">
        <v>40853.333333333336</v>
      </c>
      <c r="S121" s="35"/>
      <c r="T121" s="38" t="s">
        <v>218</v>
      </c>
      <c r="U121" s="32">
        <v>0.05</v>
      </c>
      <c r="V121" s="63"/>
      <c r="X121" s="75"/>
      <c r="Y121" s="77"/>
      <c r="Z121" s="35"/>
      <c r="AA121" s="38" t="s">
        <v>218</v>
      </c>
      <c r="AB121" s="32">
        <v>0.05</v>
      </c>
      <c r="AC121" s="63"/>
      <c r="AE121" s="81"/>
      <c r="AF121" s="82"/>
      <c r="AG121" s="35"/>
      <c r="AH121" s="38" t="s">
        <v>218</v>
      </c>
      <c r="AI121" s="32">
        <v>0.05</v>
      </c>
      <c r="AJ121" s="63"/>
      <c r="AL121" s="75"/>
      <c r="AM121" s="77">
        <v>30640</v>
      </c>
      <c r="AN121" s="35"/>
      <c r="AO121" s="38" t="s">
        <v>218</v>
      </c>
      <c r="AP121" s="32">
        <v>0.05</v>
      </c>
      <c r="AQ121" s="63"/>
    </row>
    <row r="122" spans="10:43" x14ac:dyDescent="0.25">
      <c r="J122" s="75">
        <v>6128</v>
      </c>
      <c r="K122" s="77">
        <v>13277.333333333334</v>
      </c>
      <c r="L122" s="35"/>
      <c r="M122" s="38" t="s">
        <v>220</v>
      </c>
      <c r="N122" s="37" t="s">
        <v>221</v>
      </c>
      <c r="O122" s="63"/>
      <c r="Q122" s="75">
        <v>6128</v>
      </c>
      <c r="R122" s="77"/>
      <c r="S122" s="35"/>
      <c r="T122" s="38" t="s">
        <v>220</v>
      </c>
      <c r="U122" s="37" t="s">
        <v>221</v>
      </c>
      <c r="V122" s="63"/>
      <c r="X122" s="75">
        <v>6128</v>
      </c>
      <c r="Y122" s="77">
        <v>10213.333333333334</v>
      </c>
      <c r="Z122" s="35"/>
      <c r="AA122" s="38" t="s">
        <v>220</v>
      </c>
      <c r="AB122" s="37" t="s">
        <v>221</v>
      </c>
      <c r="AC122" s="63"/>
      <c r="AE122" s="81">
        <v>6128</v>
      </c>
      <c r="AF122" s="82">
        <v>18384</v>
      </c>
      <c r="AG122" s="35"/>
      <c r="AH122" s="38" t="s">
        <v>220</v>
      </c>
      <c r="AI122" s="37" t="s">
        <v>221</v>
      </c>
      <c r="AJ122" s="63"/>
      <c r="AL122" s="75">
        <v>6128</v>
      </c>
      <c r="AM122" s="77">
        <v>10213.333333333334</v>
      </c>
      <c r="AN122" s="35"/>
      <c r="AO122" s="38" t="s">
        <v>220</v>
      </c>
      <c r="AP122" s="37" t="s">
        <v>221</v>
      </c>
      <c r="AQ122" s="63"/>
    </row>
    <row r="123" spans="10:43" x14ac:dyDescent="0.25">
      <c r="J123" s="75">
        <v>2978.8888888888887</v>
      </c>
      <c r="K123" s="77">
        <v>11064.444444444445</v>
      </c>
      <c r="L123" s="35"/>
      <c r="M123" s="38" t="s">
        <v>219</v>
      </c>
      <c r="N123" s="37" t="s">
        <v>222</v>
      </c>
      <c r="O123" s="63"/>
      <c r="Q123" s="75">
        <v>2978.8888888888887</v>
      </c>
      <c r="R123" s="77">
        <v>1702.2222222222222</v>
      </c>
      <c r="S123" s="35"/>
      <c r="T123" s="38" t="s">
        <v>219</v>
      </c>
      <c r="U123" s="37" t="s">
        <v>222</v>
      </c>
      <c r="V123" s="63"/>
      <c r="X123" s="75">
        <v>2978.8888888888887</v>
      </c>
      <c r="Y123" s="77">
        <v>6808.8888888888887</v>
      </c>
      <c r="Z123" s="35"/>
      <c r="AA123" s="38" t="s">
        <v>219</v>
      </c>
      <c r="AB123" s="37" t="s">
        <v>222</v>
      </c>
      <c r="AC123" s="63"/>
      <c r="AE123" s="81">
        <v>2978.8888888888887</v>
      </c>
      <c r="AF123" s="82">
        <v>9787.7777777777774</v>
      </c>
      <c r="AG123" s="35"/>
      <c r="AH123" s="38" t="s">
        <v>219</v>
      </c>
      <c r="AI123" s="37" t="s">
        <v>222</v>
      </c>
      <c r="AJ123" s="63"/>
      <c r="AL123" s="75">
        <v>2978.8888888888887</v>
      </c>
      <c r="AM123" s="77">
        <v>8511.1111111111113</v>
      </c>
      <c r="AN123" s="35"/>
      <c r="AO123" s="38" t="s">
        <v>219</v>
      </c>
      <c r="AP123" s="37" t="s">
        <v>222</v>
      </c>
      <c r="AQ123" s="63"/>
    </row>
    <row r="124" spans="10:43" x14ac:dyDescent="0.25">
      <c r="J124" s="75">
        <v>2042.6666666666667</v>
      </c>
      <c r="K124" s="77">
        <v>14298.666666666666</v>
      </c>
      <c r="L124" s="35"/>
      <c r="M124" s="37" t="s">
        <v>246</v>
      </c>
      <c r="N124" s="32"/>
      <c r="O124" s="65" t="s">
        <v>218</v>
      </c>
      <c r="Q124" s="75">
        <v>2042.6666666666667</v>
      </c>
      <c r="R124" s="77">
        <v>7660</v>
      </c>
      <c r="S124" s="35"/>
      <c r="T124" s="37" t="s">
        <v>246</v>
      </c>
      <c r="U124" s="32"/>
      <c r="V124" s="65" t="s">
        <v>218</v>
      </c>
      <c r="X124" s="75">
        <v>2042.6666666666667</v>
      </c>
      <c r="Y124" s="77">
        <v>10724</v>
      </c>
      <c r="Z124" s="35"/>
      <c r="AA124" s="37" t="s">
        <v>246</v>
      </c>
      <c r="AB124" s="32"/>
      <c r="AC124" s="65" t="s">
        <v>218</v>
      </c>
      <c r="AE124" s="81">
        <v>2042.6666666666667</v>
      </c>
      <c r="AF124" s="82">
        <v>13277.333333333334</v>
      </c>
      <c r="AG124" s="35"/>
      <c r="AH124" s="37" t="s">
        <v>246</v>
      </c>
      <c r="AI124" s="32"/>
      <c r="AJ124" s="65" t="s">
        <v>218</v>
      </c>
      <c r="AL124" s="75">
        <v>2042.6666666666667</v>
      </c>
      <c r="AM124" s="77">
        <v>5106.666666666667</v>
      </c>
      <c r="AN124" s="35"/>
      <c r="AO124" s="37" t="s">
        <v>246</v>
      </c>
      <c r="AP124" s="32"/>
      <c r="AQ124" s="65" t="s">
        <v>218</v>
      </c>
    </row>
    <row r="125" spans="10:43" x14ac:dyDescent="0.25">
      <c r="J125" s="75">
        <v>17022.222222222223</v>
      </c>
      <c r="K125" s="77"/>
      <c r="L125" s="35"/>
      <c r="M125" s="68">
        <f>N118</f>
        <v>0.37085825161038621</v>
      </c>
      <c r="N125" s="37" t="s">
        <v>223</v>
      </c>
      <c r="O125" s="65">
        <f>N121</f>
        <v>0.05</v>
      </c>
      <c r="Q125" s="75">
        <v>17022.222222222223</v>
      </c>
      <c r="R125" s="77">
        <v>17022.222222222223</v>
      </c>
      <c r="S125" s="35"/>
      <c r="T125" s="68">
        <f>U118</f>
        <v>1.3852059787025972E-2</v>
      </c>
      <c r="U125" s="37" t="s">
        <v>234</v>
      </c>
      <c r="V125" s="65">
        <f>U121</f>
        <v>0.05</v>
      </c>
      <c r="X125" s="75">
        <v>17022.222222222223</v>
      </c>
      <c r="Y125" s="77">
        <v>34044.444444444445</v>
      </c>
      <c r="Z125" s="35"/>
      <c r="AA125" s="68">
        <f>AB118</f>
        <v>0.29422083944685973</v>
      </c>
      <c r="AB125" s="37" t="s">
        <v>223</v>
      </c>
      <c r="AC125" s="65">
        <f>AB121</f>
        <v>0.05</v>
      </c>
      <c r="AE125" s="81">
        <v>17022.222222222223</v>
      </c>
      <c r="AF125" s="82">
        <v>38300</v>
      </c>
      <c r="AG125" s="35"/>
      <c r="AH125" s="68">
        <f>AI118</f>
        <v>0.33459840485474074</v>
      </c>
      <c r="AI125" s="37" t="s">
        <v>223</v>
      </c>
      <c r="AJ125" s="65">
        <f>AI121</f>
        <v>0.05</v>
      </c>
      <c r="AL125" s="75">
        <v>17022.222222222223</v>
      </c>
      <c r="AM125" s="77">
        <v>21277.777777777777</v>
      </c>
      <c r="AN125" s="35"/>
      <c r="AO125" s="68">
        <f>AP118</f>
        <v>0.2568534326242794</v>
      </c>
      <c r="AP125" s="37" t="s">
        <v>223</v>
      </c>
      <c r="AQ125" s="65">
        <f>AP121</f>
        <v>0.05</v>
      </c>
    </row>
    <row r="126" spans="10:43" x14ac:dyDescent="0.25">
      <c r="J126" s="75">
        <v>19575.555555555555</v>
      </c>
      <c r="K126" s="77">
        <v>17022.222222222223</v>
      </c>
      <c r="L126" s="35"/>
      <c r="M126" s="35"/>
      <c r="N126" s="39" t="s">
        <v>224</v>
      </c>
      <c r="O126" s="54"/>
      <c r="Q126" s="75">
        <v>19575.555555555555</v>
      </c>
      <c r="R126" s="77">
        <v>15320</v>
      </c>
      <c r="S126" s="35"/>
      <c r="T126" s="35"/>
      <c r="U126" s="39" t="s">
        <v>233</v>
      </c>
      <c r="V126" s="54"/>
      <c r="X126" s="75">
        <v>19575.555555555555</v>
      </c>
      <c r="Y126" s="77">
        <v>13192.222222222223</v>
      </c>
      <c r="Z126" s="35"/>
      <c r="AA126" s="35"/>
      <c r="AB126" s="39" t="s">
        <v>224</v>
      </c>
      <c r="AC126" s="54"/>
      <c r="AE126" s="81">
        <v>19575.555555555555</v>
      </c>
      <c r="AF126" s="82">
        <v>27235.555555555555</v>
      </c>
      <c r="AG126" s="35"/>
      <c r="AH126" s="35"/>
      <c r="AI126" s="39" t="s">
        <v>224</v>
      </c>
      <c r="AJ126" s="54"/>
      <c r="AL126" s="75">
        <v>19575.555555555555</v>
      </c>
      <c r="AM126" s="77">
        <v>14468.888888888889</v>
      </c>
      <c r="AN126" s="35"/>
      <c r="AO126" s="35"/>
      <c r="AP126" s="39" t="s">
        <v>224</v>
      </c>
      <c r="AQ126" s="54"/>
    </row>
    <row r="127" spans="10:43" x14ac:dyDescent="0.25">
      <c r="J127" s="75">
        <v>8170.666666666667</v>
      </c>
      <c r="K127" s="77">
        <v>20426.666666666668</v>
      </c>
      <c r="L127" s="35"/>
      <c r="M127" s="35"/>
      <c r="N127" s="35"/>
      <c r="O127" s="54"/>
      <c r="Q127" s="75">
        <v>8170.666666666667</v>
      </c>
      <c r="R127" s="77">
        <v>7660</v>
      </c>
      <c r="S127" s="35"/>
      <c r="T127" s="35"/>
      <c r="U127" s="35"/>
      <c r="V127" s="54"/>
      <c r="X127" s="75">
        <v>8170.666666666667</v>
      </c>
      <c r="Y127" s="77">
        <v>10213.333333333334</v>
      </c>
      <c r="Z127" s="35"/>
      <c r="AA127" s="35"/>
      <c r="AB127" s="35"/>
      <c r="AC127" s="54"/>
      <c r="AE127" s="81">
        <v>8170.666666666667</v>
      </c>
      <c r="AF127" s="82">
        <v>18384</v>
      </c>
      <c r="AG127" s="35"/>
      <c r="AH127" s="35"/>
      <c r="AI127" s="35"/>
      <c r="AJ127" s="54"/>
      <c r="AL127" s="75">
        <v>8170.666666666667</v>
      </c>
      <c r="AM127" s="77">
        <v>6128</v>
      </c>
      <c r="AN127" s="35"/>
      <c r="AO127" s="35"/>
      <c r="AP127" s="35"/>
      <c r="AQ127" s="54"/>
    </row>
    <row r="128" spans="10:43" x14ac:dyDescent="0.25">
      <c r="J128" s="75"/>
      <c r="K128" s="77"/>
      <c r="L128" s="35"/>
      <c r="M128" s="35"/>
      <c r="N128" s="35"/>
      <c r="O128" s="54"/>
      <c r="Q128" s="75"/>
      <c r="R128" s="77"/>
      <c r="S128" s="35"/>
      <c r="T128" s="35"/>
      <c r="U128" s="35"/>
      <c r="V128" s="54"/>
      <c r="X128" s="75"/>
      <c r="Y128" s="77"/>
      <c r="Z128" s="35"/>
      <c r="AA128" s="35"/>
      <c r="AB128" s="35"/>
      <c r="AC128" s="54"/>
      <c r="AE128" s="81"/>
      <c r="AF128" s="82"/>
      <c r="AG128" s="35"/>
      <c r="AH128" s="35"/>
      <c r="AI128" s="35"/>
      <c r="AJ128" s="54"/>
      <c r="AL128" s="75"/>
      <c r="AM128" s="77"/>
      <c r="AN128" s="35"/>
      <c r="AO128" s="35"/>
      <c r="AP128" s="35"/>
      <c r="AQ128" s="54"/>
    </row>
    <row r="129" spans="10:43" x14ac:dyDescent="0.25">
      <c r="J129" s="75">
        <v>25533.333333333332</v>
      </c>
      <c r="K129" s="77">
        <v>51066.666666666664</v>
      </c>
      <c r="L129" s="35"/>
      <c r="M129" s="35" t="s">
        <v>225</v>
      </c>
      <c r="N129" s="35"/>
      <c r="O129" s="54"/>
      <c r="Q129" s="75">
        <v>25533.333333333332</v>
      </c>
      <c r="R129" s="77">
        <v>51066.666666666664</v>
      </c>
      <c r="S129" s="35"/>
      <c r="T129" s="35" t="s">
        <v>203</v>
      </c>
      <c r="U129" s="35"/>
      <c r="V129" s="54"/>
      <c r="X129" s="75">
        <v>25533.333333333332</v>
      </c>
      <c r="Y129" s="77">
        <v>20426.666666666668</v>
      </c>
      <c r="Z129" s="35"/>
      <c r="AA129" s="35" t="s">
        <v>225</v>
      </c>
      <c r="AB129" s="35"/>
      <c r="AC129" s="54"/>
      <c r="AE129" s="81">
        <v>25533.333333333332</v>
      </c>
      <c r="AF129" s="82">
        <v>20426.666666666668</v>
      </c>
      <c r="AG129" s="35"/>
      <c r="AH129" s="35" t="s">
        <v>225</v>
      </c>
      <c r="AI129" s="35"/>
      <c r="AJ129" s="54"/>
      <c r="AL129" s="75">
        <v>25533.333333333332</v>
      </c>
      <c r="AM129" s="77">
        <v>20426.666666666668</v>
      </c>
      <c r="AN129" s="35"/>
      <c r="AO129" s="35" t="s">
        <v>225</v>
      </c>
      <c r="AP129" s="35"/>
      <c r="AQ129" s="54"/>
    </row>
    <row r="130" spans="10:43" ht="13.8" thickBot="1" x14ac:dyDescent="0.3">
      <c r="J130" s="75">
        <v>3064</v>
      </c>
      <c r="K130" s="77">
        <v>3064</v>
      </c>
      <c r="L130" s="35"/>
      <c r="M130" s="35"/>
      <c r="N130" s="35"/>
      <c r="O130" s="54"/>
      <c r="Q130" s="75">
        <v>3064</v>
      </c>
      <c r="R130" s="77">
        <v>2042.6666666666667</v>
      </c>
      <c r="S130" s="35"/>
      <c r="T130" s="35"/>
      <c r="U130" s="35"/>
      <c r="V130" s="54"/>
      <c r="X130" s="75">
        <v>3064</v>
      </c>
      <c r="Y130" s="77">
        <v>1532</v>
      </c>
      <c r="Z130" s="35"/>
      <c r="AA130" s="35"/>
      <c r="AB130" s="35"/>
      <c r="AC130" s="54"/>
      <c r="AE130" s="81">
        <v>3064</v>
      </c>
      <c r="AF130" s="82">
        <v>1532</v>
      </c>
      <c r="AG130" s="35"/>
      <c r="AH130" s="35"/>
      <c r="AI130" s="35"/>
      <c r="AJ130" s="54"/>
      <c r="AL130" s="75">
        <v>3064</v>
      </c>
      <c r="AM130" s="77">
        <v>6128</v>
      </c>
      <c r="AN130" s="35"/>
      <c r="AO130" s="35"/>
      <c r="AP130" s="35"/>
      <c r="AQ130" s="54"/>
    </row>
    <row r="131" spans="10:43" x14ac:dyDescent="0.25">
      <c r="J131" s="75">
        <v>27854.545454545456</v>
      </c>
      <c r="K131" s="77"/>
      <c r="L131" s="35"/>
      <c r="M131" s="34"/>
      <c r="N131" s="34" t="s">
        <v>179</v>
      </c>
      <c r="O131" s="62" t="s">
        <v>180</v>
      </c>
      <c r="Q131" s="75">
        <v>27854.545454545456</v>
      </c>
      <c r="R131" s="77">
        <v>41781.818181818184</v>
      </c>
      <c r="S131" s="35"/>
      <c r="T131" s="34"/>
      <c r="U131" s="34" t="s">
        <v>179</v>
      </c>
      <c r="V131" s="62" t="s">
        <v>181</v>
      </c>
      <c r="X131" s="75">
        <v>27854.545454545456</v>
      </c>
      <c r="Y131" s="77"/>
      <c r="Z131" s="35"/>
      <c r="AA131" s="34"/>
      <c r="AB131" s="34" t="s">
        <v>179</v>
      </c>
      <c r="AC131" s="62" t="s">
        <v>182</v>
      </c>
      <c r="AE131" s="81">
        <v>27854.545454545456</v>
      </c>
      <c r="AF131" s="82"/>
      <c r="AG131" s="35"/>
      <c r="AH131" s="34"/>
      <c r="AI131" s="34" t="s">
        <v>179</v>
      </c>
      <c r="AJ131" s="62" t="s">
        <v>183</v>
      </c>
      <c r="AL131" s="75">
        <v>27854.545454545456</v>
      </c>
      <c r="AM131" s="77"/>
      <c r="AN131" s="35"/>
      <c r="AO131" s="34"/>
      <c r="AP131" s="34" t="s">
        <v>179</v>
      </c>
      <c r="AQ131" s="62" t="s">
        <v>184</v>
      </c>
    </row>
    <row r="132" spans="10:43" x14ac:dyDescent="0.25">
      <c r="J132" s="75">
        <v>14468.888888888889</v>
      </c>
      <c r="K132" s="77">
        <v>22980</v>
      </c>
      <c r="L132" s="35"/>
      <c r="M132" s="32" t="s">
        <v>204</v>
      </c>
      <c r="N132" s="32">
        <v>14300.313420004606</v>
      </c>
      <c r="O132" s="63">
        <v>19404.604545465965</v>
      </c>
      <c r="Q132" s="75">
        <v>14468.888888888889</v>
      </c>
      <c r="R132" s="77">
        <v>14468.888888888889</v>
      </c>
      <c r="S132" s="35"/>
      <c r="T132" s="32" t="s">
        <v>204</v>
      </c>
      <c r="U132" s="32">
        <v>14300.313420004606</v>
      </c>
      <c r="V132" s="63">
        <v>15882.738223017292</v>
      </c>
      <c r="X132" s="75">
        <v>14468.888888888889</v>
      </c>
      <c r="Y132" s="77">
        <v>17022.222222222223</v>
      </c>
      <c r="Z132" s="35"/>
      <c r="AA132" s="32" t="s">
        <v>204</v>
      </c>
      <c r="AB132" s="32">
        <v>14300.313420004606</v>
      </c>
      <c r="AC132" s="63">
        <v>14598.305988012482</v>
      </c>
      <c r="AE132" s="81">
        <v>14468.888888888889</v>
      </c>
      <c r="AF132" s="82">
        <v>21277.777777777777</v>
      </c>
      <c r="AG132" s="35"/>
      <c r="AH132" s="32" t="s">
        <v>204</v>
      </c>
      <c r="AI132" s="32">
        <v>14300.313420004606</v>
      </c>
      <c r="AJ132" s="63">
        <v>20963.700500147101</v>
      </c>
      <c r="AL132" s="75">
        <v>14468.888888888889</v>
      </c>
      <c r="AM132" s="77">
        <v>11064.444444444445</v>
      </c>
      <c r="AN132" s="35"/>
      <c r="AO132" s="32" t="s">
        <v>204</v>
      </c>
      <c r="AP132" s="32">
        <v>14300.313420004606</v>
      </c>
      <c r="AQ132" s="63">
        <v>14501.215971514999</v>
      </c>
    </row>
    <row r="133" spans="10:43" x14ac:dyDescent="0.25">
      <c r="J133" s="75">
        <v>42555.555555555555</v>
      </c>
      <c r="K133" s="77"/>
      <c r="L133" s="35"/>
      <c r="M133" s="32" t="s">
        <v>205</v>
      </c>
      <c r="N133" s="32">
        <v>128642835.41506775</v>
      </c>
      <c r="O133" s="63">
        <v>143481236.16249353</v>
      </c>
      <c r="Q133" s="75">
        <v>42555.555555555555</v>
      </c>
      <c r="R133" s="77">
        <v>25533.333333333332</v>
      </c>
      <c r="S133" s="35"/>
      <c r="T133" s="32" t="s">
        <v>205</v>
      </c>
      <c r="U133" s="32">
        <v>128642835.41506775</v>
      </c>
      <c r="V133" s="63">
        <v>262831485.76744115</v>
      </c>
      <c r="X133" s="75">
        <v>42555.555555555555</v>
      </c>
      <c r="Y133" s="77">
        <v>34044.444444444445</v>
      </c>
      <c r="Z133" s="35"/>
      <c r="AA133" s="32" t="s">
        <v>205</v>
      </c>
      <c r="AB133" s="32">
        <v>128642835.41506775</v>
      </c>
      <c r="AC133" s="63">
        <v>107792964.15494134</v>
      </c>
      <c r="AE133" s="81">
        <v>42555.555555555555</v>
      </c>
      <c r="AF133" s="82"/>
      <c r="AG133" s="35"/>
      <c r="AH133" s="32" t="s">
        <v>205</v>
      </c>
      <c r="AI133" s="32">
        <v>128642835.41506775</v>
      </c>
      <c r="AJ133" s="63">
        <v>111544126.25660287</v>
      </c>
      <c r="AL133" s="75">
        <v>42555.555555555555</v>
      </c>
      <c r="AM133" s="77">
        <v>17022.222222222223</v>
      </c>
      <c r="AN133" s="35"/>
      <c r="AO133" s="32" t="s">
        <v>205</v>
      </c>
      <c r="AP133" s="32">
        <v>128642835.41506775</v>
      </c>
      <c r="AQ133" s="63">
        <v>103701012.91282621</v>
      </c>
    </row>
    <row r="134" spans="10:43" x14ac:dyDescent="0.25">
      <c r="J134" s="75">
        <v>4178.181818181818</v>
      </c>
      <c r="K134" s="77">
        <v>23676.363636363636</v>
      </c>
      <c r="L134" s="35"/>
      <c r="M134" s="32" t="s">
        <v>206</v>
      </c>
      <c r="N134" s="32">
        <v>39</v>
      </c>
      <c r="O134" s="63">
        <v>33</v>
      </c>
      <c r="Q134" s="75">
        <v>4178.181818181818</v>
      </c>
      <c r="R134" s="77">
        <v>7660</v>
      </c>
      <c r="S134" s="35"/>
      <c r="T134" s="32" t="s">
        <v>206</v>
      </c>
      <c r="U134" s="32">
        <v>39</v>
      </c>
      <c r="V134" s="63">
        <v>43</v>
      </c>
      <c r="X134" s="75">
        <v>4178.181818181818</v>
      </c>
      <c r="Y134" s="77">
        <v>16712.727272727272</v>
      </c>
      <c r="Z134" s="35"/>
      <c r="AA134" s="32" t="s">
        <v>206</v>
      </c>
      <c r="AB134" s="32">
        <v>39</v>
      </c>
      <c r="AC134" s="63">
        <v>39</v>
      </c>
      <c r="AE134" s="81">
        <v>4178.181818181818</v>
      </c>
      <c r="AF134" s="82">
        <v>18105.454545454544</v>
      </c>
      <c r="AG134" s="35"/>
      <c r="AH134" s="32" t="s">
        <v>206</v>
      </c>
      <c r="AI134" s="32">
        <v>39</v>
      </c>
      <c r="AJ134" s="63">
        <v>37</v>
      </c>
      <c r="AL134" s="75">
        <v>4178.181818181818</v>
      </c>
      <c r="AM134" s="77">
        <v>9749.0909090909099</v>
      </c>
      <c r="AN134" s="35"/>
      <c r="AO134" s="32" t="s">
        <v>206</v>
      </c>
      <c r="AP134" s="32">
        <v>39</v>
      </c>
      <c r="AQ134" s="63">
        <v>38</v>
      </c>
    </row>
    <row r="135" spans="10:43" x14ac:dyDescent="0.25">
      <c r="J135" s="75">
        <v>15320</v>
      </c>
      <c r="K135" s="77">
        <v>14141.538461538461</v>
      </c>
      <c r="L135" s="35"/>
      <c r="M135" s="32" t="s">
        <v>226</v>
      </c>
      <c r="N135" s="32">
        <v>135426104.32817665</v>
      </c>
      <c r="O135" s="63"/>
      <c r="Q135" s="75">
        <v>15320</v>
      </c>
      <c r="R135" s="77">
        <v>14141.538461538461</v>
      </c>
      <c r="S135" s="35"/>
      <c r="T135" s="32" t="s">
        <v>207</v>
      </c>
      <c r="U135" s="32">
        <v>0</v>
      </c>
      <c r="V135" s="63"/>
      <c r="X135" s="75">
        <v>15320</v>
      </c>
      <c r="Y135" s="77">
        <v>11784.615384615385</v>
      </c>
      <c r="Z135" s="35"/>
      <c r="AA135" s="32" t="s">
        <v>226</v>
      </c>
      <c r="AB135" s="32">
        <v>118217899.78500454</v>
      </c>
      <c r="AC135" s="63"/>
      <c r="AE135" s="81">
        <v>15320</v>
      </c>
      <c r="AF135" s="82">
        <v>20033.846153846152</v>
      </c>
      <c r="AG135" s="35"/>
      <c r="AH135" s="32" t="s">
        <v>226</v>
      </c>
      <c r="AI135" s="32">
        <v>120324544.47311185</v>
      </c>
      <c r="AJ135" s="63"/>
      <c r="AL135" s="75">
        <v>15320</v>
      </c>
      <c r="AM135" s="77">
        <v>11784.615384615385</v>
      </c>
      <c r="AN135" s="35"/>
      <c r="AO135" s="32" t="s">
        <v>226</v>
      </c>
      <c r="AP135" s="32">
        <v>116338202.98062858</v>
      </c>
      <c r="AQ135" s="63"/>
    </row>
    <row r="136" spans="10:43" x14ac:dyDescent="0.25">
      <c r="J136" s="75">
        <v>8617.5</v>
      </c>
      <c r="K136" s="77">
        <v>7660</v>
      </c>
      <c r="L136" s="35"/>
      <c r="M136" s="32" t="s">
        <v>207</v>
      </c>
      <c r="N136" s="32">
        <v>0</v>
      </c>
      <c r="O136" s="63"/>
      <c r="Q136" s="75">
        <v>8617.5</v>
      </c>
      <c r="R136" s="77">
        <v>4979</v>
      </c>
      <c r="S136" s="35"/>
      <c r="T136" s="32" t="s">
        <v>208</v>
      </c>
      <c r="U136" s="32">
        <v>75</v>
      </c>
      <c r="V136" s="63"/>
      <c r="X136" s="75">
        <v>8617.5</v>
      </c>
      <c r="Y136" s="77">
        <v>9575</v>
      </c>
      <c r="Z136" s="35"/>
      <c r="AA136" s="32" t="s">
        <v>207</v>
      </c>
      <c r="AB136" s="32">
        <v>0</v>
      </c>
      <c r="AC136" s="63"/>
      <c r="AE136" s="81">
        <v>8617.5</v>
      </c>
      <c r="AF136" s="82">
        <v>11490</v>
      </c>
      <c r="AG136" s="35"/>
      <c r="AH136" s="32" t="s">
        <v>207</v>
      </c>
      <c r="AI136" s="32">
        <v>0</v>
      </c>
      <c r="AJ136" s="63"/>
      <c r="AL136" s="75">
        <v>8617.5</v>
      </c>
      <c r="AM136" s="77">
        <v>11490</v>
      </c>
      <c r="AN136" s="35"/>
      <c r="AO136" s="32" t="s">
        <v>207</v>
      </c>
      <c r="AP136" s="32">
        <v>0</v>
      </c>
      <c r="AQ136" s="63"/>
    </row>
    <row r="137" spans="10:43" x14ac:dyDescent="0.25">
      <c r="J137" s="75">
        <v>9192</v>
      </c>
      <c r="K137" s="77">
        <v>7660</v>
      </c>
      <c r="L137" s="35"/>
      <c r="M137" s="32" t="s">
        <v>208</v>
      </c>
      <c r="N137" s="32">
        <v>70</v>
      </c>
      <c r="O137" s="63"/>
      <c r="Q137" s="75">
        <v>9192</v>
      </c>
      <c r="R137" s="77">
        <v>7660</v>
      </c>
      <c r="S137" s="35"/>
      <c r="T137" s="32" t="s">
        <v>209</v>
      </c>
      <c r="U137" s="32">
        <v>-0.51583122977126683</v>
      </c>
      <c r="V137" s="63"/>
      <c r="X137" s="75">
        <v>9192</v>
      </c>
      <c r="Y137" s="77">
        <v>6128</v>
      </c>
      <c r="Z137" s="35"/>
      <c r="AA137" s="32" t="s">
        <v>208</v>
      </c>
      <c r="AB137" s="32">
        <v>76</v>
      </c>
      <c r="AC137" s="63"/>
      <c r="AE137" s="81">
        <v>9192</v>
      </c>
      <c r="AF137" s="82">
        <v>15320</v>
      </c>
      <c r="AG137" s="35"/>
      <c r="AH137" s="32" t="s">
        <v>208</v>
      </c>
      <c r="AI137" s="32">
        <v>74</v>
      </c>
      <c r="AJ137" s="63"/>
      <c r="AL137" s="75">
        <v>9192</v>
      </c>
      <c r="AM137" s="77">
        <v>5515.2</v>
      </c>
      <c r="AN137" s="35"/>
      <c r="AO137" s="32" t="s">
        <v>208</v>
      </c>
      <c r="AP137" s="32">
        <v>75</v>
      </c>
      <c r="AQ137" s="63"/>
    </row>
    <row r="138" spans="10:43" x14ac:dyDescent="0.25">
      <c r="J138" s="75"/>
      <c r="K138" s="77"/>
      <c r="L138" s="35"/>
      <c r="M138" s="32" t="s">
        <v>209</v>
      </c>
      <c r="N138" s="32">
        <v>-1.8544164407497776</v>
      </c>
      <c r="O138" s="63"/>
      <c r="Q138" s="75"/>
      <c r="R138" s="77"/>
      <c r="S138" s="35"/>
      <c r="T138" s="32" t="s">
        <v>210</v>
      </c>
      <c r="U138" s="32">
        <v>0.30374482638462841</v>
      </c>
      <c r="V138" s="63"/>
      <c r="X138" s="75"/>
      <c r="Y138" s="77"/>
      <c r="Z138" s="35"/>
      <c r="AA138" s="32" t="s">
        <v>209</v>
      </c>
      <c r="AB138" s="32">
        <v>-0.12102667967147242</v>
      </c>
      <c r="AC138" s="63"/>
      <c r="AE138" s="81"/>
      <c r="AF138" s="82"/>
      <c r="AG138" s="35"/>
      <c r="AH138" s="32" t="s">
        <v>209</v>
      </c>
      <c r="AI138" s="32">
        <v>-2.6469412297772088</v>
      </c>
      <c r="AJ138" s="63"/>
      <c r="AL138" s="75"/>
      <c r="AM138" s="77"/>
      <c r="AN138" s="35"/>
      <c r="AO138" s="32" t="s">
        <v>209</v>
      </c>
      <c r="AP138" s="32">
        <v>-8.1715231625685336E-2</v>
      </c>
      <c r="AQ138" s="63"/>
    </row>
    <row r="139" spans="10:43" x14ac:dyDescent="0.25">
      <c r="J139" s="75">
        <v>45960</v>
      </c>
      <c r="K139" s="77"/>
      <c r="L139" s="35"/>
      <c r="M139" s="32" t="s">
        <v>210</v>
      </c>
      <c r="N139" s="32">
        <v>3.3946047844749278E-2</v>
      </c>
      <c r="O139" s="63"/>
      <c r="Q139" s="75">
        <v>45960</v>
      </c>
      <c r="R139" s="77">
        <v>13927.272727272728</v>
      </c>
      <c r="S139" s="35"/>
      <c r="T139" s="32" t="s">
        <v>211</v>
      </c>
      <c r="U139" s="32">
        <v>1.6654253733225626</v>
      </c>
      <c r="V139" s="63"/>
      <c r="X139" s="75">
        <v>45960</v>
      </c>
      <c r="Y139" s="77"/>
      <c r="Z139" s="35"/>
      <c r="AA139" s="32" t="s">
        <v>210</v>
      </c>
      <c r="AB139" s="32">
        <v>0.451994656557972</v>
      </c>
      <c r="AC139" s="63"/>
      <c r="AE139" s="81">
        <v>45960</v>
      </c>
      <c r="AF139" s="82"/>
      <c r="AG139" s="35"/>
      <c r="AH139" s="32" t="s">
        <v>210</v>
      </c>
      <c r="AI139" s="32">
        <v>4.9593559242403469E-3</v>
      </c>
      <c r="AJ139" s="63"/>
      <c r="AL139" s="75">
        <v>45960</v>
      </c>
      <c r="AM139" s="77"/>
      <c r="AN139" s="35"/>
      <c r="AO139" s="32" t="s">
        <v>210</v>
      </c>
      <c r="AP139" s="32">
        <v>0.46754542387997017</v>
      </c>
      <c r="AQ139" s="63"/>
    </row>
    <row r="140" spans="10:43" x14ac:dyDescent="0.25">
      <c r="J140" s="75">
        <v>20033.846153846152</v>
      </c>
      <c r="K140" s="77">
        <v>11784.615384615385</v>
      </c>
      <c r="L140" s="35"/>
      <c r="M140" s="32" t="s">
        <v>211</v>
      </c>
      <c r="N140" s="32">
        <v>1.6669144790559576</v>
      </c>
      <c r="O140" s="63"/>
      <c r="Q140" s="75">
        <v>20033.846153846152</v>
      </c>
      <c r="R140" s="77">
        <v>11784.615384615385</v>
      </c>
      <c r="S140" s="35"/>
      <c r="T140" s="32" t="s">
        <v>212</v>
      </c>
      <c r="U140" s="32">
        <v>0.60748965276925682</v>
      </c>
      <c r="V140" s="63"/>
      <c r="X140" s="75">
        <v>20033.846153846152</v>
      </c>
      <c r="Y140" s="77">
        <v>11784.615384615385</v>
      </c>
      <c r="Z140" s="35"/>
      <c r="AA140" s="32" t="s">
        <v>211</v>
      </c>
      <c r="AB140" s="32">
        <v>1.6651513534046942</v>
      </c>
      <c r="AC140" s="63"/>
      <c r="AE140" s="81">
        <v>20033.846153846152</v>
      </c>
      <c r="AF140" s="82">
        <v>12963.076923076924</v>
      </c>
      <c r="AG140" s="35"/>
      <c r="AH140" s="32" t="s">
        <v>211</v>
      </c>
      <c r="AI140" s="32">
        <v>1.6657068927340244</v>
      </c>
      <c r="AJ140" s="63"/>
      <c r="AL140" s="75">
        <v>20033.846153846152</v>
      </c>
      <c r="AM140" s="77">
        <v>7070.7692307692305</v>
      </c>
      <c r="AN140" s="35"/>
      <c r="AO140" s="32" t="s">
        <v>211</v>
      </c>
      <c r="AP140" s="32">
        <v>1.6654253733225626</v>
      </c>
      <c r="AQ140" s="63"/>
    </row>
    <row r="141" spans="10:43" x14ac:dyDescent="0.25">
      <c r="J141" s="75">
        <v>5892.3076923076924</v>
      </c>
      <c r="K141" s="77">
        <v>11784.615384615385</v>
      </c>
      <c r="L141" s="35"/>
      <c r="M141" s="32" t="s">
        <v>212</v>
      </c>
      <c r="N141" s="32">
        <v>6.7892095689498555E-2</v>
      </c>
      <c r="O141" s="63"/>
      <c r="Q141" s="75">
        <v>5892.3076923076924</v>
      </c>
      <c r="R141" s="77">
        <v>5892.3076923076924</v>
      </c>
      <c r="S141" s="35"/>
      <c r="T141" s="32" t="s">
        <v>213</v>
      </c>
      <c r="U141" s="32">
        <v>1.9921021540022406</v>
      </c>
      <c r="V141" s="63"/>
      <c r="X141" s="75">
        <v>5892.3076923076924</v>
      </c>
      <c r="Y141" s="77"/>
      <c r="Z141" s="35"/>
      <c r="AA141" s="32" t="s">
        <v>212</v>
      </c>
      <c r="AB141" s="32">
        <v>0.90398931311594399</v>
      </c>
      <c r="AC141" s="63"/>
      <c r="AE141" s="81">
        <v>5892.3076923076924</v>
      </c>
      <c r="AF141" s="82">
        <v>5892.3076923076924</v>
      </c>
      <c r="AG141" s="35"/>
      <c r="AH141" s="32" t="s">
        <v>212</v>
      </c>
      <c r="AI141" s="32">
        <v>9.9187118484806939E-3</v>
      </c>
      <c r="AJ141" s="63"/>
      <c r="AL141" s="75">
        <v>5892.3076923076924</v>
      </c>
      <c r="AM141" s="77"/>
      <c r="AN141" s="35"/>
      <c r="AO141" s="32" t="s">
        <v>212</v>
      </c>
      <c r="AP141" s="32">
        <v>0.93509084775994034</v>
      </c>
      <c r="AQ141" s="63"/>
    </row>
    <row r="142" spans="10:43" ht="13.8" thickBot="1" x14ac:dyDescent="0.3">
      <c r="J142" s="75"/>
      <c r="K142" s="77"/>
      <c r="L142" s="35"/>
      <c r="M142" s="33" t="s">
        <v>213</v>
      </c>
      <c r="N142" s="33">
        <v>1.9944371117711854</v>
      </c>
      <c r="O142" s="64"/>
      <c r="Q142" s="75"/>
      <c r="R142" s="77"/>
      <c r="S142" s="35"/>
      <c r="T142" s="33"/>
      <c r="U142" s="33"/>
      <c r="V142" s="64"/>
      <c r="X142" s="75"/>
      <c r="Y142" s="77"/>
      <c r="Z142" s="35"/>
      <c r="AA142" s="33" t="s">
        <v>213</v>
      </c>
      <c r="AB142" s="33">
        <v>1.991672609644662</v>
      </c>
      <c r="AC142" s="64"/>
      <c r="AE142" s="81"/>
      <c r="AF142" s="82"/>
      <c r="AG142" s="35"/>
      <c r="AH142" s="33" t="s">
        <v>213</v>
      </c>
      <c r="AI142" s="33">
        <v>1.992543495180934</v>
      </c>
      <c r="AJ142" s="64"/>
      <c r="AL142" s="75"/>
      <c r="AM142" s="77"/>
      <c r="AN142" s="35"/>
      <c r="AO142" s="33" t="s">
        <v>213</v>
      </c>
      <c r="AP142" s="33">
        <v>1.9921021540022406</v>
      </c>
      <c r="AQ142" s="64"/>
    </row>
    <row r="143" spans="10:43" x14ac:dyDescent="0.25">
      <c r="J143" s="75"/>
      <c r="K143" s="77"/>
      <c r="L143" s="35"/>
      <c r="M143" s="35"/>
      <c r="N143" s="35"/>
      <c r="O143" s="54"/>
      <c r="Q143" s="75"/>
      <c r="R143" s="77"/>
      <c r="S143" s="35"/>
      <c r="T143" s="35"/>
      <c r="U143" s="35"/>
      <c r="V143" s="54"/>
      <c r="X143" s="75"/>
      <c r="Y143" s="77"/>
      <c r="Z143" s="35"/>
      <c r="AA143" s="35"/>
      <c r="AB143" s="35"/>
      <c r="AC143" s="54"/>
      <c r="AE143" s="81"/>
      <c r="AF143" s="82"/>
      <c r="AG143" s="35"/>
      <c r="AH143" s="35"/>
      <c r="AI143" s="35"/>
      <c r="AJ143" s="54"/>
      <c r="AL143" s="75"/>
      <c r="AM143" s="77"/>
      <c r="AN143" s="35"/>
      <c r="AO143" s="35"/>
      <c r="AP143" s="35"/>
      <c r="AQ143" s="54"/>
    </row>
    <row r="144" spans="10:43" x14ac:dyDescent="0.25">
      <c r="J144" s="75">
        <v>11784.615384615385</v>
      </c>
      <c r="K144" s="77">
        <v>41246.153846153844</v>
      </c>
      <c r="L144" s="35"/>
      <c r="M144" s="38" t="s">
        <v>227</v>
      </c>
      <c r="N144" s="67">
        <f>N138</f>
        <v>-1.8544164407497776</v>
      </c>
      <c r="O144" s="54"/>
      <c r="Q144" s="75">
        <v>11784.615384615385</v>
      </c>
      <c r="R144" s="77">
        <v>11784.615384615385</v>
      </c>
      <c r="S144" s="35"/>
      <c r="T144" s="38" t="s">
        <v>227</v>
      </c>
      <c r="U144" s="67">
        <f>U137</f>
        <v>-0.51583122977126683</v>
      </c>
      <c r="V144" s="54"/>
      <c r="X144" s="75">
        <v>11784.615384615385</v>
      </c>
      <c r="Y144" s="77">
        <v>11784.615384615385</v>
      </c>
      <c r="Z144" s="35"/>
      <c r="AA144" s="38" t="s">
        <v>227</v>
      </c>
      <c r="AB144" s="67">
        <f>AB138</f>
        <v>-0.12102667967147242</v>
      </c>
      <c r="AC144" s="54"/>
      <c r="AE144" s="81">
        <v>11784.615384615385</v>
      </c>
      <c r="AF144" s="82">
        <v>11784.615384615385</v>
      </c>
      <c r="AG144" s="35"/>
      <c r="AH144" s="38" t="s">
        <v>227</v>
      </c>
      <c r="AI144" s="67">
        <f>AI138</f>
        <v>-2.6469412297772088</v>
      </c>
      <c r="AJ144" s="54"/>
      <c r="AL144" s="75">
        <v>11784.615384615385</v>
      </c>
      <c r="AM144" s="77">
        <v>35353.846153846156</v>
      </c>
      <c r="AN144" s="35"/>
      <c r="AO144" s="38" t="s">
        <v>227</v>
      </c>
      <c r="AP144" s="67">
        <f>AP138</f>
        <v>-8.1715231625685336E-2</v>
      </c>
      <c r="AQ144" s="54"/>
    </row>
    <row r="145" spans="10:43" x14ac:dyDescent="0.25">
      <c r="J145" s="75">
        <v>38300</v>
      </c>
      <c r="K145" s="77"/>
      <c r="L145" s="35"/>
      <c r="M145" s="38" t="s">
        <v>228</v>
      </c>
      <c r="N145" s="38" t="s">
        <v>247</v>
      </c>
      <c r="O145" s="54"/>
      <c r="Q145" s="75">
        <v>38300</v>
      </c>
      <c r="R145" s="77">
        <v>38300</v>
      </c>
      <c r="S145" s="35"/>
      <c r="T145" s="38" t="s">
        <v>228</v>
      </c>
      <c r="U145" s="38" t="s">
        <v>247</v>
      </c>
      <c r="V145" s="54"/>
      <c r="X145" s="75">
        <v>38300</v>
      </c>
      <c r="Y145" s="77">
        <v>38300</v>
      </c>
      <c r="Z145" s="35"/>
      <c r="AA145" s="38" t="s">
        <v>228</v>
      </c>
      <c r="AB145" s="38" t="s">
        <v>247</v>
      </c>
      <c r="AC145" s="54"/>
      <c r="AE145" s="81">
        <v>38300</v>
      </c>
      <c r="AF145" s="82">
        <v>38300</v>
      </c>
      <c r="AG145" s="35"/>
      <c r="AH145" s="38" t="s">
        <v>228</v>
      </c>
      <c r="AI145" s="38" t="s">
        <v>247</v>
      </c>
      <c r="AJ145" s="54"/>
      <c r="AL145" s="75">
        <v>38300</v>
      </c>
      <c r="AM145" s="77">
        <v>38300</v>
      </c>
      <c r="AN145" s="35"/>
      <c r="AO145" s="38" t="s">
        <v>228</v>
      </c>
      <c r="AP145" s="38" t="s">
        <v>247</v>
      </c>
      <c r="AQ145" s="54"/>
    </row>
    <row r="146" spans="10:43" x14ac:dyDescent="0.25">
      <c r="J146" s="75">
        <v>40853.333333333336</v>
      </c>
      <c r="K146" s="77">
        <v>51066.666666666664</v>
      </c>
      <c r="L146" s="35"/>
      <c r="M146" s="38" t="s">
        <v>229</v>
      </c>
      <c r="N146" s="35"/>
      <c r="O146" s="54"/>
      <c r="Q146" s="75">
        <v>40853.333333333336</v>
      </c>
      <c r="R146" s="77">
        <v>51066.666666666664</v>
      </c>
      <c r="S146" s="35"/>
      <c r="T146" s="38" t="s">
        <v>229</v>
      </c>
      <c r="U146" s="35"/>
      <c r="V146" s="54"/>
      <c r="X146" s="75">
        <v>40853.333333333336</v>
      </c>
      <c r="Y146" s="77">
        <v>40853.333333333336</v>
      </c>
      <c r="Z146" s="35"/>
      <c r="AA146" s="38" t="s">
        <v>229</v>
      </c>
      <c r="AB146" s="35"/>
      <c r="AC146" s="54"/>
      <c r="AE146" s="81">
        <v>40853.333333333336</v>
      </c>
      <c r="AF146" s="82">
        <v>51066.666666666664</v>
      </c>
      <c r="AG146" s="35"/>
      <c r="AH146" s="38" t="s">
        <v>250</v>
      </c>
      <c r="AI146" s="35"/>
      <c r="AJ146" s="54"/>
      <c r="AL146" s="75">
        <v>40853.333333333336</v>
      </c>
      <c r="AM146" s="77">
        <v>40853.333333333336</v>
      </c>
      <c r="AN146" s="35"/>
      <c r="AO146" s="38" t="s">
        <v>229</v>
      </c>
      <c r="AP146" s="35"/>
      <c r="AQ146" s="54"/>
    </row>
    <row r="147" spans="10:43" x14ac:dyDescent="0.25">
      <c r="J147" s="75"/>
      <c r="K147" s="77">
        <v>34044.444444444445</v>
      </c>
      <c r="L147" s="35"/>
      <c r="M147" s="35"/>
      <c r="N147" s="35"/>
      <c r="O147" s="54"/>
      <c r="Q147" s="75"/>
      <c r="R147" s="77"/>
      <c r="S147" s="35"/>
      <c r="T147" s="35"/>
      <c r="U147" s="35"/>
      <c r="V147" s="54"/>
      <c r="X147" s="75"/>
      <c r="Y147" s="77">
        <v>38300</v>
      </c>
      <c r="Z147" s="35"/>
      <c r="AA147" s="35"/>
      <c r="AB147" s="35"/>
      <c r="AC147" s="54"/>
      <c r="AE147" s="81"/>
      <c r="AF147" s="82">
        <v>29788.888888888891</v>
      </c>
      <c r="AG147" s="35"/>
      <c r="AH147" s="35"/>
      <c r="AI147" s="35"/>
      <c r="AJ147" s="54"/>
      <c r="AL147" s="75"/>
      <c r="AM147" s="77">
        <v>29788.888888888891</v>
      </c>
      <c r="AN147" s="35"/>
      <c r="AO147" s="35"/>
      <c r="AP147" s="35"/>
      <c r="AQ147" s="54"/>
    </row>
    <row r="148" spans="10:43" x14ac:dyDescent="0.25">
      <c r="J148" s="75"/>
      <c r="K148" s="77"/>
      <c r="L148" s="35"/>
      <c r="M148" s="40" t="s">
        <v>230</v>
      </c>
      <c r="N148" s="35"/>
      <c r="O148" s="54"/>
      <c r="Q148" s="75"/>
      <c r="R148" s="77">
        <v>13927.272727272728</v>
      </c>
      <c r="S148" s="35"/>
      <c r="T148" s="40" t="s">
        <v>230</v>
      </c>
      <c r="U148" s="35"/>
      <c r="V148" s="54"/>
      <c r="X148" s="75"/>
      <c r="Y148" s="77">
        <v>16712.727272727272</v>
      </c>
      <c r="Z148" s="35"/>
      <c r="AA148" s="40" t="s">
        <v>230</v>
      </c>
      <c r="AB148" s="35"/>
      <c r="AC148" s="54"/>
      <c r="AE148" s="81"/>
      <c r="AF148" s="82">
        <v>15320</v>
      </c>
      <c r="AG148" s="35"/>
      <c r="AH148" s="40" t="s">
        <v>235</v>
      </c>
      <c r="AI148" s="35"/>
      <c r="AJ148" s="54"/>
      <c r="AL148" s="75"/>
      <c r="AM148" s="77"/>
      <c r="AN148" s="35"/>
      <c r="AO148" s="40" t="s">
        <v>230</v>
      </c>
      <c r="AP148" s="35"/>
      <c r="AQ148" s="54"/>
    </row>
    <row r="149" spans="10:43" x14ac:dyDescent="0.25">
      <c r="J149" s="75">
        <v>10213.333333333334</v>
      </c>
      <c r="K149" s="77">
        <v>10213.333333333334</v>
      </c>
      <c r="L149" s="35"/>
      <c r="M149" s="38" t="s">
        <v>248</v>
      </c>
      <c r="N149" s="35"/>
      <c r="O149" s="54"/>
      <c r="Q149" s="75">
        <v>10213.333333333334</v>
      </c>
      <c r="R149" s="77">
        <v>10213.333333333334</v>
      </c>
      <c r="S149" s="35"/>
      <c r="T149" s="38" t="s">
        <v>248</v>
      </c>
      <c r="U149" s="35"/>
      <c r="V149" s="54"/>
      <c r="X149" s="75">
        <v>10213.333333333334</v>
      </c>
      <c r="Y149" s="77">
        <v>10213.333333333334</v>
      </c>
      <c r="Z149" s="35"/>
      <c r="AA149" s="38" t="s">
        <v>248</v>
      </c>
      <c r="AB149" s="35"/>
      <c r="AC149" s="54"/>
      <c r="AE149" s="81">
        <v>10213.333333333334</v>
      </c>
      <c r="AF149" s="82">
        <v>10213.333333333334</v>
      </c>
      <c r="AG149" s="35"/>
      <c r="AH149" s="38" t="s">
        <v>249</v>
      </c>
      <c r="AI149" s="35"/>
      <c r="AJ149" s="54"/>
      <c r="AL149" s="75">
        <v>10213.333333333334</v>
      </c>
      <c r="AM149" s="77">
        <v>10213.333333333334</v>
      </c>
      <c r="AN149" s="35"/>
      <c r="AO149" s="38" t="s">
        <v>248</v>
      </c>
      <c r="AP149" s="35"/>
      <c r="AQ149" s="54"/>
    </row>
    <row r="150" spans="10:43" x14ac:dyDescent="0.25">
      <c r="J150" s="75"/>
      <c r="K150" s="77"/>
      <c r="L150" s="35"/>
      <c r="M150" s="35"/>
      <c r="N150" s="35"/>
      <c r="O150" s="54"/>
      <c r="Q150" s="75"/>
      <c r="R150" s="77">
        <v>61280</v>
      </c>
      <c r="S150" s="35"/>
      <c r="T150" s="35"/>
      <c r="U150" s="35"/>
      <c r="V150" s="54"/>
      <c r="X150" s="75"/>
      <c r="Y150" s="77"/>
      <c r="Z150" s="35"/>
      <c r="AA150" s="35"/>
      <c r="AB150" s="35"/>
      <c r="AC150" s="54"/>
      <c r="AE150" s="81"/>
      <c r="AF150" s="82"/>
      <c r="AG150" s="35"/>
      <c r="AH150" s="35"/>
      <c r="AI150" s="35"/>
      <c r="AJ150" s="54"/>
      <c r="AL150" s="75"/>
      <c r="AM150" s="77">
        <v>30640</v>
      </c>
      <c r="AN150" s="35"/>
      <c r="AO150" s="35"/>
      <c r="AP150" s="35"/>
      <c r="AQ150" s="54"/>
    </row>
    <row r="151" spans="10:43" x14ac:dyDescent="0.25">
      <c r="J151" s="75"/>
      <c r="K151" s="77"/>
      <c r="L151" s="35"/>
      <c r="M151" s="38" t="s">
        <v>231</v>
      </c>
      <c r="N151" s="35"/>
      <c r="O151" s="54"/>
      <c r="Q151" s="75"/>
      <c r="R151" s="77">
        <v>1915</v>
      </c>
      <c r="S151" s="35"/>
      <c r="T151" s="38" t="s">
        <v>231</v>
      </c>
      <c r="U151" s="35"/>
      <c r="V151" s="54"/>
      <c r="X151" s="75"/>
      <c r="Y151" s="77"/>
      <c r="Z151" s="35"/>
      <c r="AA151" s="38" t="s">
        <v>231</v>
      </c>
      <c r="AB151" s="35"/>
      <c r="AC151" s="54"/>
      <c r="AE151" s="81"/>
      <c r="AF151" s="82"/>
      <c r="AG151" s="35"/>
      <c r="AH151" s="38" t="s">
        <v>231</v>
      </c>
      <c r="AI151" s="35"/>
      <c r="AJ151" s="54"/>
      <c r="AL151" s="75"/>
      <c r="AM151" s="77"/>
      <c r="AN151" s="35"/>
      <c r="AO151" s="38" t="s">
        <v>231</v>
      </c>
      <c r="AP151" s="35"/>
      <c r="AQ151" s="54"/>
    </row>
    <row r="152" spans="10:43" x14ac:dyDescent="0.25">
      <c r="J152" s="75"/>
      <c r="K152" s="77">
        <v>33704</v>
      </c>
      <c r="L152" s="35"/>
      <c r="M152" s="38" t="s">
        <v>232</v>
      </c>
      <c r="N152" s="35"/>
      <c r="O152" s="54"/>
      <c r="Q152" s="75"/>
      <c r="R152" s="77"/>
      <c r="S152" s="35"/>
      <c r="T152" s="38" t="s">
        <v>232</v>
      </c>
      <c r="U152" s="35"/>
      <c r="V152" s="54"/>
      <c r="X152" s="75"/>
      <c r="Y152" s="77">
        <v>9192</v>
      </c>
      <c r="Z152" s="35"/>
      <c r="AA152" s="38" t="s">
        <v>232</v>
      </c>
      <c r="AB152" s="35"/>
      <c r="AC152" s="54"/>
      <c r="AE152" s="81"/>
      <c r="AF152" s="82">
        <v>45960</v>
      </c>
      <c r="AG152" s="35"/>
      <c r="AH152" s="38" t="s">
        <v>232</v>
      </c>
      <c r="AI152" s="35"/>
      <c r="AJ152" s="54"/>
      <c r="AL152" s="75"/>
      <c r="AM152" s="77"/>
      <c r="AN152" s="35"/>
      <c r="AO152" s="38" t="s">
        <v>232</v>
      </c>
      <c r="AP152" s="35"/>
      <c r="AQ152" s="54"/>
    </row>
    <row r="153" spans="10:43" x14ac:dyDescent="0.25">
      <c r="J153" s="75">
        <v>10213.333333333334</v>
      </c>
      <c r="K153" s="77">
        <v>17873.333333333332</v>
      </c>
      <c r="L153" s="35"/>
      <c r="M153" s="35"/>
      <c r="N153" s="35"/>
      <c r="O153" s="54"/>
      <c r="Q153" s="75">
        <v>10213.333333333334</v>
      </c>
      <c r="R153" s="77">
        <v>7149.333333333333</v>
      </c>
      <c r="S153" s="35"/>
      <c r="T153" s="35"/>
      <c r="U153" s="35"/>
      <c r="V153" s="54"/>
      <c r="X153" s="75">
        <v>10213.333333333334</v>
      </c>
      <c r="Y153" s="77">
        <v>6128</v>
      </c>
      <c r="Z153" s="35"/>
      <c r="AA153" s="35"/>
      <c r="AB153" s="35"/>
      <c r="AC153" s="54"/>
      <c r="AE153" s="81">
        <v>10213.333333333334</v>
      </c>
      <c r="AF153" s="82">
        <v>28086.666666666668</v>
      </c>
      <c r="AG153" s="35"/>
      <c r="AH153" s="35"/>
      <c r="AI153" s="35"/>
      <c r="AJ153" s="54"/>
      <c r="AL153" s="75">
        <v>10213.333333333334</v>
      </c>
      <c r="AM153" s="77">
        <v>6128</v>
      </c>
      <c r="AN153" s="35"/>
      <c r="AO153" s="35"/>
      <c r="AP153" s="35"/>
      <c r="AQ153" s="54"/>
    </row>
    <row r="154" spans="10:43" x14ac:dyDescent="0.25">
      <c r="J154" s="75">
        <v>6638.666666666667</v>
      </c>
      <c r="K154" s="77">
        <v>12766.666666666666</v>
      </c>
      <c r="L154" s="35"/>
      <c r="M154" s="35"/>
      <c r="N154" s="35"/>
      <c r="O154" s="54"/>
      <c r="Q154" s="75">
        <v>6638.666666666667</v>
      </c>
      <c r="R154" s="77">
        <v>8681.3333333333339</v>
      </c>
      <c r="S154" s="35"/>
      <c r="T154" s="35"/>
      <c r="U154" s="35"/>
      <c r="V154" s="54"/>
      <c r="X154" s="75">
        <v>6638.666666666667</v>
      </c>
      <c r="Y154" s="77">
        <v>11234.666666666666</v>
      </c>
      <c r="Z154" s="35"/>
      <c r="AA154" s="35"/>
      <c r="AB154" s="35"/>
      <c r="AC154" s="54"/>
      <c r="AE154" s="81">
        <v>6638.666666666667</v>
      </c>
      <c r="AF154" s="82">
        <v>25533.333333333332</v>
      </c>
      <c r="AG154" s="35"/>
      <c r="AH154" s="35"/>
      <c r="AI154" s="35"/>
      <c r="AJ154" s="54"/>
      <c r="AL154" s="75">
        <v>6638.666666666667</v>
      </c>
      <c r="AM154" s="77">
        <v>13788</v>
      </c>
      <c r="AN154" s="35"/>
      <c r="AO154" s="35"/>
      <c r="AP154" s="35"/>
      <c r="AQ154" s="54"/>
    </row>
    <row r="155" spans="10:43" x14ac:dyDescent="0.25">
      <c r="J155" s="75">
        <v>8366.5048543689318</v>
      </c>
      <c r="K155" s="77">
        <v>14873.786407766991</v>
      </c>
      <c r="L155" s="35"/>
      <c r="M155" s="35"/>
      <c r="N155" s="35"/>
      <c r="O155" s="54"/>
      <c r="Q155" s="75">
        <v>8366.5048543689318</v>
      </c>
      <c r="R155" s="77">
        <v>9296.116504854368</v>
      </c>
      <c r="S155" s="35"/>
      <c r="T155" s="35"/>
      <c r="U155" s="35"/>
      <c r="V155" s="54"/>
      <c r="X155" s="75">
        <v>8366.5048543689318</v>
      </c>
      <c r="Y155" s="77">
        <v>8366.5048543689318</v>
      </c>
      <c r="Z155" s="35"/>
      <c r="AA155" s="35"/>
      <c r="AB155" s="35"/>
      <c r="AC155" s="54"/>
      <c r="AE155" s="81">
        <v>8366.5048543689318</v>
      </c>
      <c r="AF155" s="82">
        <v>17662.6213592233</v>
      </c>
      <c r="AG155" s="35"/>
      <c r="AH155" s="35"/>
      <c r="AI155" s="35"/>
      <c r="AJ155" s="54"/>
      <c r="AL155" s="75">
        <v>8366.5048543689318</v>
      </c>
      <c r="AM155" s="77">
        <v>5577.6699029126212</v>
      </c>
      <c r="AN155" s="35"/>
      <c r="AO155" s="35"/>
      <c r="AP155" s="35"/>
      <c r="AQ155" s="54"/>
    </row>
    <row r="156" spans="10:43" x14ac:dyDescent="0.25">
      <c r="J156" s="75">
        <v>14468.888888888889</v>
      </c>
      <c r="K156" s="77">
        <v>12766.666666666666</v>
      </c>
      <c r="L156" s="35"/>
      <c r="M156" s="35"/>
      <c r="N156" s="35"/>
      <c r="O156" s="54"/>
      <c r="Q156" s="75">
        <v>14468.888888888889</v>
      </c>
      <c r="R156" s="77">
        <v>7660</v>
      </c>
      <c r="S156" s="35"/>
      <c r="T156" s="35"/>
      <c r="U156" s="35"/>
      <c r="V156" s="54"/>
      <c r="X156" s="75">
        <v>14468.888888888889</v>
      </c>
      <c r="Y156" s="77">
        <v>5957.7777777777774</v>
      </c>
      <c r="Z156" s="35"/>
      <c r="AA156" s="35"/>
      <c r="AB156" s="35"/>
      <c r="AC156" s="54"/>
      <c r="AE156" s="81">
        <v>14468.888888888889</v>
      </c>
      <c r="AF156" s="82">
        <v>15320</v>
      </c>
      <c r="AG156" s="35"/>
      <c r="AH156" s="35"/>
      <c r="AI156" s="35"/>
      <c r="AJ156" s="54"/>
      <c r="AL156" s="75">
        <v>14468.888888888889</v>
      </c>
      <c r="AM156" s="77">
        <v>8511.1111111111113</v>
      </c>
      <c r="AN156" s="35"/>
      <c r="AO156" s="35"/>
      <c r="AP156" s="35"/>
      <c r="AQ156" s="54"/>
    </row>
    <row r="157" spans="10:43" x14ac:dyDescent="0.25">
      <c r="J157" s="75">
        <v>11784.615384615385</v>
      </c>
      <c r="K157" s="77"/>
      <c r="L157" s="35"/>
      <c r="M157" s="35"/>
      <c r="N157" s="35"/>
      <c r="O157" s="54"/>
      <c r="Q157" s="75">
        <v>11784.615384615385</v>
      </c>
      <c r="R157" s="77">
        <v>9427.6923076923085</v>
      </c>
      <c r="S157" s="35"/>
      <c r="T157" s="35"/>
      <c r="U157" s="35"/>
      <c r="V157" s="54"/>
      <c r="X157" s="75">
        <v>11784.615384615385</v>
      </c>
      <c r="Y157" s="77">
        <v>11784.615384615385</v>
      </c>
      <c r="Z157" s="35"/>
      <c r="AA157" s="35"/>
      <c r="AB157" s="35"/>
      <c r="AC157" s="54"/>
      <c r="AE157" s="81">
        <v>11784.615384615385</v>
      </c>
      <c r="AF157" s="82">
        <v>15320</v>
      </c>
      <c r="AG157" s="35"/>
      <c r="AH157" s="35"/>
      <c r="AI157" s="35"/>
      <c r="AJ157" s="54"/>
      <c r="AL157" s="75">
        <v>11784.615384615385</v>
      </c>
      <c r="AM157" s="77">
        <v>8249.2307692307695</v>
      </c>
      <c r="AN157" s="35"/>
      <c r="AO157" s="35"/>
      <c r="AP157" s="35"/>
      <c r="AQ157" s="54"/>
    </row>
    <row r="158" spans="10:43" x14ac:dyDescent="0.25">
      <c r="J158" s="75">
        <v>20426.666666666668</v>
      </c>
      <c r="K158" s="77">
        <v>15320</v>
      </c>
      <c r="L158" s="35"/>
      <c r="M158" s="35"/>
      <c r="N158" s="35"/>
      <c r="O158" s="54"/>
      <c r="Q158" s="75">
        <v>20426.666666666668</v>
      </c>
      <c r="R158" s="77">
        <v>12256</v>
      </c>
      <c r="S158" s="35"/>
      <c r="T158" s="35"/>
      <c r="U158" s="35"/>
      <c r="V158" s="54"/>
      <c r="X158" s="75">
        <v>20426.666666666668</v>
      </c>
      <c r="Y158" s="77">
        <v>12256</v>
      </c>
      <c r="Z158" s="35"/>
      <c r="AA158" s="35"/>
      <c r="AB158" s="35"/>
      <c r="AC158" s="54"/>
      <c r="AE158" s="81">
        <v>20426.666666666668</v>
      </c>
      <c r="AF158" s="82">
        <v>25533.333333333332</v>
      </c>
      <c r="AG158" s="35"/>
      <c r="AH158" s="35"/>
      <c r="AI158" s="35"/>
      <c r="AJ158" s="54"/>
      <c r="AL158" s="75">
        <v>20426.666666666668</v>
      </c>
      <c r="AM158" s="77">
        <v>12256</v>
      </c>
      <c r="AN158" s="35"/>
      <c r="AO158" s="35"/>
      <c r="AP158" s="35"/>
      <c r="AQ158" s="54"/>
    </row>
    <row r="159" spans="10:43" x14ac:dyDescent="0.25">
      <c r="J159" s="75">
        <v>8249.2307692307695</v>
      </c>
      <c r="K159" s="77">
        <v>16498.461538461539</v>
      </c>
      <c r="L159" s="35"/>
      <c r="M159" s="35"/>
      <c r="N159" s="35"/>
      <c r="O159" s="54"/>
      <c r="Q159" s="75">
        <v>8249.2307692307695</v>
      </c>
      <c r="R159" s="77">
        <v>8249.2307692307695</v>
      </c>
      <c r="S159" s="35"/>
      <c r="T159" s="35"/>
      <c r="U159" s="35"/>
      <c r="V159" s="54"/>
      <c r="X159" s="75">
        <v>8249.2307692307695</v>
      </c>
      <c r="Y159" s="77">
        <v>9427.6923076923085</v>
      </c>
      <c r="Z159" s="35"/>
      <c r="AA159" s="35"/>
      <c r="AB159" s="35"/>
      <c r="AC159" s="54"/>
      <c r="AE159" s="81">
        <v>8249.2307692307695</v>
      </c>
      <c r="AF159" s="82">
        <v>23569.23076923077</v>
      </c>
      <c r="AG159" s="35"/>
      <c r="AH159" s="35"/>
      <c r="AI159" s="35"/>
      <c r="AJ159" s="54"/>
      <c r="AL159" s="75">
        <v>8249.2307692307695</v>
      </c>
      <c r="AM159" s="77">
        <v>14730.76923076923</v>
      </c>
      <c r="AN159" s="35"/>
      <c r="AO159" s="35"/>
      <c r="AP159" s="35"/>
      <c r="AQ159" s="54"/>
    </row>
    <row r="160" spans="10:43" x14ac:dyDescent="0.25">
      <c r="J160" s="75">
        <v>13927.272727272728</v>
      </c>
      <c r="K160" s="77">
        <v>13927.272727272728</v>
      </c>
      <c r="L160" s="35"/>
      <c r="M160" s="35"/>
      <c r="N160" s="35"/>
      <c r="O160" s="54"/>
      <c r="Q160" s="75">
        <v>13927.272727272728</v>
      </c>
      <c r="R160" s="77">
        <v>13927.272727272728</v>
      </c>
      <c r="S160" s="35"/>
      <c r="T160" s="35"/>
      <c r="U160" s="35"/>
      <c r="V160" s="54"/>
      <c r="X160" s="75">
        <v>13927.272727272728</v>
      </c>
      <c r="Y160" s="77">
        <v>13927.272727272728</v>
      </c>
      <c r="Z160" s="35"/>
      <c r="AA160" s="35"/>
      <c r="AB160" s="35"/>
      <c r="AC160" s="54"/>
      <c r="AE160" s="81">
        <v>13927.272727272728</v>
      </c>
      <c r="AF160" s="82">
        <v>20890.909090909092</v>
      </c>
      <c r="AG160" s="35"/>
      <c r="AH160" s="35"/>
      <c r="AI160" s="35"/>
      <c r="AJ160" s="54"/>
      <c r="AL160" s="75">
        <v>13927.272727272728</v>
      </c>
      <c r="AM160" s="77">
        <v>14623.636363636364</v>
      </c>
      <c r="AN160" s="35"/>
      <c r="AO160" s="35"/>
      <c r="AP160" s="35"/>
      <c r="AQ160" s="54"/>
    </row>
    <row r="161" spans="10:43" x14ac:dyDescent="0.25">
      <c r="J161" s="76">
        <v>13944.174757281553</v>
      </c>
      <c r="K161" s="78">
        <v>16733.009708737864</v>
      </c>
      <c r="L161" s="55"/>
      <c r="M161" s="55"/>
      <c r="N161" s="55"/>
      <c r="O161" s="56"/>
      <c r="Q161" s="76">
        <v>13944.174757281553</v>
      </c>
      <c r="R161" s="78">
        <v>9296.116504854368</v>
      </c>
      <c r="S161" s="55"/>
      <c r="T161" s="55"/>
      <c r="U161" s="55"/>
      <c r="V161" s="56"/>
      <c r="X161" s="76">
        <v>13944.174757281553</v>
      </c>
      <c r="Y161" s="78">
        <v>18592.233009708736</v>
      </c>
      <c r="Z161" s="55"/>
      <c r="AA161" s="55"/>
      <c r="AB161" s="55"/>
      <c r="AC161" s="56"/>
      <c r="AE161" s="83">
        <v>13944.174757281553</v>
      </c>
      <c r="AF161" s="84">
        <v>31606.796116504855</v>
      </c>
      <c r="AG161" s="55"/>
      <c r="AH161" s="55"/>
      <c r="AI161" s="55"/>
      <c r="AJ161" s="56"/>
      <c r="AL161" s="76">
        <v>13944.174757281553</v>
      </c>
      <c r="AM161" s="78">
        <v>10225.728155339806</v>
      </c>
      <c r="AN161" s="55"/>
      <c r="AO161" s="55"/>
      <c r="AP161" s="55"/>
      <c r="AQ161" s="56"/>
    </row>
    <row r="164" spans="10:43" x14ac:dyDescent="0.25">
      <c r="J164" s="57" t="s">
        <v>180</v>
      </c>
      <c r="K164" s="58" t="s">
        <v>181</v>
      </c>
      <c r="L164" s="43"/>
      <c r="M164" s="43" t="s">
        <v>214</v>
      </c>
      <c r="N164" s="43"/>
      <c r="O164" s="61"/>
      <c r="Q164" s="57" t="s">
        <v>180</v>
      </c>
      <c r="R164" s="58" t="s">
        <v>182</v>
      </c>
      <c r="S164" s="43"/>
      <c r="T164" s="43" t="s">
        <v>214</v>
      </c>
      <c r="U164" s="43"/>
      <c r="V164" s="61"/>
      <c r="X164" s="57" t="s">
        <v>180</v>
      </c>
      <c r="Y164" s="58" t="s">
        <v>183</v>
      </c>
      <c r="Z164" s="43"/>
      <c r="AA164" s="43" t="s">
        <v>214</v>
      </c>
      <c r="AB164" s="43"/>
      <c r="AC164" s="61"/>
      <c r="AE164" s="57" t="s">
        <v>180</v>
      </c>
      <c r="AF164" s="58" t="s">
        <v>184</v>
      </c>
      <c r="AG164" s="43"/>
      <c r="AH164" s="43" t="s">
        <v>214</v>
      </c>
      <c r="AI164" s="43"/>
      <c r="AJ164" s="61"/>
    </row>
    <row r="165" spans="10:43" ht="13.8" thickBot="1" x14ac:dyDescent="0.3">
      <c r="J165" s="75">
        <v>34818.181818181816</v>
      </c>
      <c r="K165" s="77">
        <v>13927.272727272728</v>
      </c>
      <c r="L165" s="35"/>
      <c r="M165" s="35"/>
      <c r="N165" s="35"/>
      <c r="O165" s="54"/>
      <c r="Q165" s="75">
        <v>34818.181818181816</v>
      </c>
      <c r="R165" s="77">
        <v>27854.545454545456</v>
      </c>
      <c r="S165" s="35"/>
      <c r="T165" s="35"/>
      <c r="U165" s="35"/>
      <c r="V165" s="54"/>
      <c r="X165" s="75">
        <v>34818.181818181816</v>
      </c>
      <c r="Y165" s="77">
        <v>13927.272727272728</v>
      </c>
      <c r="Z165" s="35"/>
      <c r="AA165" s="35"/>
      <c r="AB165" s="35"/>
      <c r="AC165" s="54"/>
      <c r="AE165" s="75">
        <v>34818.181818181816</v>
      </c>
      <c r="AF165" s="77">
        <v>13927.272727272728</v>
      </c>
      <c r="AG165" s="35"/>
      <c r="AH165" s="35"/>
      <c r="AI165" s="35"/>
      <c r="AJ165" s="54"/>
    </row>
    <row r="166" spans="10:43" x14ac:dyDescent="0.25">
      <c r="J166" s="75">
        <v>1859.2233009708739</v>
      </c>
      <c r="K166" s="77">
        <v>929.61165048543694</v>
      </c>
      <c r="L166" s="35"/>
      <c r="M166" s="34"/>
      <c r="N166" s="34" t="s">
        <v>180</v>
      </c>
      <c r="O166" s="62" t="s">
        <v>181</v>
      </c>
      <c r="Q166" s="75">
        <v>1859.2233009708739</v>
      </c>
      <c r="R166" s="77">
        <v>1859.2233009708739</v>
      </c>
      <c r="S166" s="35"/>
      <c r="T166" s="34"/>
      <c r="U166" s="34" t="s">
        <v>180</v>
      </c>
      <c r="V166" s="62" t="s">
        <v>182</v>
      </c>
      <c r="X166" s="75">
        <v>1859.2233009708739</v>
      </c>
      <c r="Y166" s="77"/>
      <c r="Z166" s="35"/>
      <c r="AA166" s="34"/>
      <c r="AB166" s="34" t="s">
        <v>180</v>
      </c>
      <c r="AC166" s="62" t="s">
        <v>183</v>
      </c>
      <c r="AE166" s="75">
        <v>1859.2233009708739</v>
      </c>
      <c r="AF166" s="77"/>
      <c r="AG166" s="35"/>
      <c r="AH166" s="34"/>
      <c r="AI166" s="34" t="s">
        <v>180</v>
      </c>
      <c r="AJ166" s="62" t="s">
        <v>184</v>
      </c>
    </row>
    <row r="167" spans="10:43" x14ac:dyDescent="0.25">
      <c r="J167" s="75"/>
      <c r="K167" s="77"/>
      <c r="L167" s="35"/>
      <c r="M167" s="32" t="s">
        <v>204</v>
      </c>
      <c r="N167" s="32">
        <v>19404.604545465965</v>
      </c>
      <c r="O167" s="63">
        <v>15882.738223017292</v>
      </c>
      <c r="Q167" s="75"/>
      <c r="R167" s="77"/>
      <c r="S167" s="35"/>
      <c r="T167" s="32" t="s">
        <v>204</v>
      </c>
      <c r="U167" s="32">
        <v>19404.604545465965</v>
      </c>
      <c r="V167" s="63">
        <v>14598.305988012482</v>
      </c>
      <c r="X167" s="75"/>
      <c r="Y167" s="77"/>
      <c r="Z167" s="35"/>
      <c r="AA167" s="32" t="s">
        <v>204</v>
      </c>
      <c r="AB167" s="32">
        <v>19404.604545465965</v>
      </c>
      <c r="AC167" s="63">
        <v>20963.700500147101</v>
      </c>
      <c r="AE167" s="75"/>
      <c r="AF167" s="77">
        <v>13927.272727272728</v>
      </c>
      <c r="AG167" s="35"/>
      <c r="AH167" s="32" t="s">
        <v>204</v>
      </c>
      <c r="AI167" s="32">
        <v>19404.604545465965</v>
      </c>
      <c r="AJ167" s="63">
        <v>14501.215971514999</v>
      </c>
    </row>
    <row r="168" spans="10:43" x14ac:dyDescent="0.25">
      <c r="J168" s="75"/>
      <c r="K168" s="77">
        <v>2785.4545454545455</v>
      </c>
      <c r="L168" s="35"/>
      <c r="M168" s="32" t="s">
        <v>205</v>
      </c>
      <c r="N168" s="32">
        <v>143481236.16249353</v>
      </c>
      <c r="O168" s="63">
        <v>262831485.76744115</v>
      </c>
      <c r="Q168" s="75"/>
      <c r="R168" s="77">
        <v>9749.0909090909099</v>
      </c>
      <c r="S168" s="35"/>
      <c r="T168" s="32" t="s">
        <v>205</v>
      </c>
      <c r="U168" s="32">
        <v>143481236.16249353</v>
      </c>
      <c r="V168" s="63">
        <v>107792964.15494134</v>
      </c>
      <c r="X168" s="75"/>
      <c r="Y168" s="77"/>
      <c r="Z168" s="35"/>
      <c r="AA168" s="32" t="s">
        <v>205</v>
      </c>
      <c r="AB168" s="32">
        <v>143481236.16249353</v>
      </c>
      <c r="AC168" s="63">
        <v>111544126.25660287</v>
      </c>
      <c r="AE168" s="75"/>
      <c r="AF168" s="77"/>
      <c r="AG168" s="35"/>
      <c r="AH168" s="32" t="s">
        <v>205</v>
      </c>
      <c r="AI168" s="32">
        <v>143481236.16249353</v>
      </c>
      <c r="AJ168" s="63">
        <v>103701012.91282621</v>
      </c>
    </row>
    <row r="169" spans="10:43" x14ac:dyDescent="0.25">
      <c r="J169" s="75">
        <v>23569.23076923077</v>
      </c>
      <c r="K169" s="77">
        <v>5892.3076923076924</v>
      </c>
      <c r="L169" s="35"/>
      <c r="M169" s="32" t="s">
        <v>206</v>
      </c>
      <c r="N169" s="32">
        <v>33</v>
      </c>
      <c r="O169" s="63">
        <v>43</v>
      </c>
      <c r="Q169" s="75">
        <v>23569.23076923077</v>
      </c>
      <c r="R169" s="77">
        <v>8249.2307692307695</v>
      </c>
      <c r="S169" s="35"/>
      <c r="T169" s="32" t="s">
        <v>206</v>
      </c>
      <c r="U169" s="32">
        <v>33</v>
      </c>
      <c r="V169" s="63">
        <v>39</v>
      </c>
      <c r="X169" s="75">
        <v>23569.23076923077</v>
      </c>
      <c r="Y169" s="77">
        <v>27104.615384615383</v>
      </c>
      <c r="Z169" s="35"/>
      <c r="AA169" s="32" t="s">
        <v>206</v>
      </c>
      <c r="AB169" s="32">
        <v>33</v>
      </c>
      <c r="AC169" s="63">
        <v>37</v>
      </c>
      <c r="AE169" s="75">
        <v>23569.23076923077</v>
      </c>
      <c r="AF169" s="77">
        <v>5892.3076923076924</v>
      </c>
      <c r="AG169" s="35"/>
      <c r="AH169" s="32" t="s">
        <v>206</v>
      </c>
      <c r="AI169" s="32">
        <v>33</v>
      </c>
      <c r="AJ169" s="63">
        <v>38</v>
      </c>
    </row>
    <row r="170" spans="10:43" x14ac:dyDescent="0.25">
      <c r="J170" s="75">
        <v>22310.679611650485</v>
      </c>
      <c r="K170" s="77">
        <v>13014.563106796117</v>
      </c>
      <c r="L170" s="35"/>
      <c r="M170" s="32" t="s">
        <v>208</v>
      </c>
      <c r="N170" s="32">
        <v>32</v>
      </c>
      <c r="O170" s="63">
        <v>42</v>
      </c>
      <c r="Q170" s="75">
        <v>22310.679611650485</v>
      </c>
      <c r="R170" s="77">
        <v>26029.126213592233</v>
      </c>
      <c r="S170" s="35"/>
      <c r="T170" s="32" t="s">
        <v>208</v>
      </c>
      <c r="U170" s="32">
        <v>32</v>
      </c>
      <c r="V170" s="63">
        <v>38</v>
      </c>
      <c r="X170" s="75">
        <v>22310.679611650485</v>
      </c>
      <c r="Y170" s="77">
        <v>27888.349514563106</v>
      </c>
      <c r="Z170" s="35"/>
      <c r="AA170" s="32" t="s">
        <v>208</v>
      </c>
      <c r="AB170" s="32">
        <v>32</v>
      </c>
      <c r="AC170" s="63">
        <v>36</v>
      </c>
      <c r="AE170" s="75">
        <v>22310.679611650485</v>
      </c>
      <c r="AF170" s="77">
        <v>3718.4466019417478</v>
      </c>
      <c r="AG170" s="35"/>
      <c r="AH170" s="32" t="s">
        <v>208</v>
      </c>
      <c r="AI170" s="32">
        <v>32</v>
      </c>
      <c r="AJ170" s="63">
        <v>37</v>
      </c>
    </row>
    <row r="171" spans="10:43" x14ac:dyDescent="0.25">
      <c r="J171" s="75"/>
      <c r="K171" s="77">
        <v>63213.592233009709</v>
      </c>
      <c r="L171" s="35"/>
      <c r="M171" s="32" t="s">
        <v>215</v>
      </c>
      <c r="N171" s="32">
        <v>0.54590581392310333</v>
      </c>
      <c r="O171" s="63"/>
      <c r="Q171" s="75"/>
      <c r="R171" s="77"/>
      <c r="S171" s="35"/>
      <c r="T171" s="32" t="s">
        <v>215</v>
      </c>
      <c r="U171" s="32">
        <v>1.3310816460734298</v>
      </c>
      <c r="V171" s="63"/>
      <c r="X171" s="75"/>
      <c r="Y171" s="77"/>
      <c r="Z171" s="35"/>
      <c r="AA171" s="32" t="s">
        <v>215</v>
      </c>
      <c r="AB171" s="32">
        <v>1.2863181682235836</v>
      </c>
      <c r="AC171" s="63"/>
      <c r="AE171" s="75"/>
      <c r="AF171" s="77">
        <v>27888.349514563106</v>
      </c>
      <c r="AG171" s="35"/>
      <c r="AH171" s="32" t="s">
        <v>215</v>
      </c>
      <c r="AI171" s="32">
        <v>1.3836049632717438</v>
      </c>
      <c r="AJ171" s="63"/>
    </row>
    <row r="172" spans="10:43" x14ac:dyDescent="0.25">
      <c r="J172" s="75">
        <v>17409.090909090908</v>
      </c>
      <c r="K172" s="77">
        <v>6963.636363636364</v>
      </c>
      <c r="L172" s="35"/>
      <c r="M172" s="32" t="s">
        <v>216</v>
      </c>
      <c r="N172" s="32">
        <v>3.9217048267969012E-2</v>
      </c>
      <c r="O172" s="63"/>
      <c r="Q172" s="75">
        <v>17409.090909090908</v>
      </c>
      <c r="R172" s="77">
        <v>6963.636363636364</v>
      </c>
      <c r="S172" s="35"/>
      <c r="T172" s="32" t="s">
        <v>216</v>
      </c>
      <c r="U172" s="32">
        <v>0.19805715050872036</v>
      </c>
      <c r="V172" s="63"/>
      <c r="X172" s="75">
        <v>17409.090909090908</v>
      </c>
      <c r="Y172" s="77">
        <v>11838.181818181818</v>
      </c>
      <c r="Z172" s="35"/>
      <c r="AA172" s="32" t="s">
        <v>216</v>
      </c>
      <c r="AB172" s="32">
        <v>0.23116129811108041</v>
      </c>
      <c r="AC172" s="63"/>
      <c r="AE172" s="75">
        <v>17409.090909090908</v>
      </c>
      <c r="AF172" s="77">
        <v>2785.4545454545455</v>
      </c>
      <c r="AG172" s="35"/>
      <c r="AH172" s="32" t="s">
        <v>216</v>
      </c>
      <c r="AI172" s="32">
        <v>0.17001651168688311</v>
      </c>
      <c r="AJ172" s="63"/>
    </row>
    <row r="173" spans="10:43" ht="13.8" thickBot="1" x14ac:dyDescent="0.3">
      <c r="J173" s="75">
        <v>19444.615384615383</v>
      </c>
      <c r="K173" s="77">
        <v>7070.7692307692305</v>
      </c>
      <c r="L173" s="35"/>
      <c r="M173" s="33" t="s">
        <v>217</v>
      </c>
      <c r="N173" s="33">
        <v>0.56830869074305057</v>
      </c>
      <c r="O173" s="64"/>
      <c r="Q173" s="75">
        <v>19444.615384615383</v>
      </c>
      <c r="R173" s="77">
        <v>8838.461538461539</v>
      </c>
      <c r="S173" s="35"/>
      <c r="T173" s="33" t="s">
        <v>217</v>
      </c>
      <c r="U173" s="33">
        <v>1.7470789696980593</v>
      </c>
      <c r="V173" s="64"/>
      <c r="X173" s="75">
        <v>19444.615384615383</v>
      </c>
      <c r="Y173" s="77">
        <v>21212.307692307691</v>
      </c>
      <c r="Z173" s="35"/>
      <c r="AA173" s="33" t="s">
        <v>217</v>
      </c>
      <c r="AB173" s="33">
        <v>1.7640412691305472</v>
      </c>
      <c r="AC173" s="64"/>
      <c r="AE173" s="75">
        <v>19444.615384615383</v>
      </c>
      <c r="AF173" s="77">
        <v>7070.7692307692305</v>
      </c>
      <c r="AG173" s="35"/>
      <c r="AH173" s="33" t="s">
        <v>217</v>
      </c>
      <c r="AI173" s="33">
        <v>1.7553264278850398</v>
      </c>
      <c r="AJ173" s="64"/>
    </row>
    <row r="174" spans="10:43" x14ac:dyDescent="0.25">
      <c r="J174" s="75"/>
      <c r="K174" s="77">
        <v>3574.6666666666665</v>
      </c>
      <c r="L174" s="35"/>
      <c r="M174" s="35"/>
      <c r="N174" s="32"/>
      <c r="O174" s="63"/>
      <c r="Q174" s="75"/>
      <c r="R174" s="77">
        <v>2553.3333333333335</v>
      </c>
      <c r="S174" s="35"/>
      <c r="T174" s="35"/>
      <c r="U174" s="32"/>
      <c r="V174" s="63"/>
      <c r="X174" s="75"/>
      <c r="Y174" s="77">
        <v>15320</v>
      </c>
      <c r="Z174" s="35"/>
      <c r="AA174" s="35"/>
      <c r="AB174" s="32"/>
      <c r="AC174" s="63"/>
      <c r="AE174" s="75"/>
      <c r="AF174" s="77"/>
      <c r="AG174" s="35"/>
      <c r="AH174" s="35"/>
      <c r="AI174" s="32"/>
      <c r="AJ174" s="63"/>
    </row>
    <row r="175" spans="10:43" x14ac:dyDescent="0.25">
      <c r="J175" s="75"/>
      <c r="K175" s="77">
        <v>40853.333333333336</v>
      </c>
      <c r="L175" s="35"/>
      <c r="M175" s="38" t="s">
        <v>218</v>
      </c>
      <c r="N175" s="32">
        <v>0.05</v>
      </c>
      <c r="O175" s="63"/>
      <c r="Q175" s="75"/>
      <c r="R175" s="77"/>
      <c r="S175" s="35"/>
      <c r="T175" s="38" t="s">
        <v>218</v>
      </c>
      <c r="U175" s="32">
        <v>0.05</v>
      </c>
      <c r="V175" s="63"/>
      <c r="X175" s="75"/>
      <c r="Y175" s="77"/>
      <c r="Z175" s="35"/>
      <c r="AA175" s="38" t="s">
        <v>218</v>
      </c>
      <c r="AB175" s="32">
        <v>0.05</v>
      </c>
      <c r="AC175" s="63"/>
      <c r="AE175" s="75"/>
      <c r="AF175" s="77">
        <v>30640</v>
      </c>
      <c r="AG175" s="35"/>
      <c r="AH175" s="38" t="s">
        <v>218</v>
      </c>
      <c r="AI175" s="32">
        <v>0.05</v>
      </c>
      <c r="AJ175" s="63"/>
    </row>
    <row r="176" spans="10:43" x14ac:dyDescent="0.25">
      <c r="J176" s="75">
        <v>13277.333333333334</v>
      </c>
      <c r="K176" s="77"/>
      <c r="L176" s="35"/>
      <c r="M176" s="38" t="s">
        <v>220</v>
      </c>
      <c r="N176" s="37" t="s">
        <v>221</v>
      </c>
      <c r="O176" s="63"/>
      <c r="Q176" s="75">
        <v>13277.333333333334</v>
      </c>
      <c r="R176" s="77">
        <v>10213.333333333334</v>
      </c>
      <c r="S176" s="35"/>
      <c r="T176" s="38" t="s">
        <v>220</v>
      </c>
      <c r="U176" s="37" t="s">
        <v>221</v>
      </c>
      <c r="V176" s="63"/>
      <c r="X176" s="75">
        <v>13277.333333333334</v>
      </c>
      <c r="Y176" s="77">
        <v>18384</v>
      </c>
      <c r="Z176" s="35"/>
      <c r="AA176" s="38" t="s">
        <v>220</v>
      </c>
      <c r="AB176" s="37" t="s">
        <v>221</v>
      </c>
      <c r="AC176" s="63"/>
      <c r="AE176" s="75">
        <v>13277.333333333334</v>
      </c>
      <c r="AF176" s="77">
        <v>10213.333333333334</v>
      </c>
      <c r="AG176" s="35"/>
      <c r="AH176" s="38" t="s">
        <v>220</v>
      </c>
      <c r="AI176" s="37" t="s">
        <v>221</v>
      </c>
      <c r="AJ176" s="63"/>
    </row>
    <row r="177" spans="10:36" x14ac:dyDescent="0.25">
      <c r="J177" s="75">
        <v>11064.444444444445</v>
      </c>
      <c r="K177" s="77">
        <v>1702.2222222222222</v>
      </c>
      <c r="L177" s="35"/>
      <c r="M177" s="38" t="s">
        <v>219</v>
      </c>
      <c r="N177" s="37" t="s">
        <v>222</v>
      </c>
      <c r="O177" s="63"/>
      <c r="Q177" s="75">
        <v>11064.444444444445</v>
      </c>
      <c r="R177" s="77">
        <v>6808.8888888888887</v>
      </c>
      <c r="S177" s="35"/>
      <c r="T177" s="38" t="s">
        <v>219</v>
      </c>
      <c r="U177" s="37" t="s">
        <v>222</v>
      </c>
      <c r="V177" s="63"/>
      <c r="X177" s="75">
        <v>11064.444444444445</v>
      </c>
      <c r="Y177" s="77">
        <v>9787.7777777777774</v>
      </c>
      <c r="Z177" s="35"/>
      <c r="AA177" s="38" t="s">
        <v>219</v>
      </c>
      <c r="AB177" s="37" t="s">
        <v>222</v>
      </c>
      <c r="AC177" s="63"/>
      <c r="AE177" s="75">
        <v>11064.444444444445</v>
      </c>
      <c r="AF177" s="77">
        <v>8511.1111111111113</v>
      </c>
      <c r="AG177" s="35"/>
      <c r="AH177" s="38" t="s">
        <v>219</v>
      </c>
      <c r="AI177" s="37" t="s">
        <v>222</v>
      </c>
      <c r="AJ177" s="63"/>
    </row>
    <row r="178" spans="10:36" x14ac:dyDescent="0.25">
      <c r="J178" s="75">
        <v>14298.666666666666</v>
      </c>
      <c r="K178" s="77">
        <v>7660</v>
      </c>
      <c r="L178" s="35"/>
      <c r="M178" s="37" t="s">
        <v>246</v>
      </c>
      <c r="N178" s="32"/>
      <c r="O178" s="65" t="s">
        <v>218</v>
      </c>
      <c r="Q178" s="75">
        <v>14298.666666666666</v>
      </c>
      <c r="R178" s="77">
        <v>10724</v>
      </c>
      <c r="S178" s="35"/>
      <c r="T178" s="37" t="s">
        <v>246</v>
      </c>
      <c r="U178" s="32"/>
      <c r="V178" s="65" t="s">
        <v>218</v>
      </c>
      <c r="X178" s="75">
        <v>14298.666666666666</v>
      </c>
      <c r="Y178" s="77">
        <v>13277.333333333334</v>
      </c>
      <c r="Z178" s="35"/>
      <c r="AA178" s="37" t="s">
        <v>246</v>
      </c>
      <c r="AB178" s="32"/>
      <c r="AC178" s="65" t="s">
        <v>218</v>
      </c>
      <c r="AE178" s="75">
        <v>14298.666666666666</v>
      </c>
      <c r="AF178" s="77">
        <v>5106.666666666667</v>
      </c>
      <c r="AG178" s="35"/>
      <c r="AH178" s="37" t="s">
        <v>246</v>
      </c>
      <c r="AI178" s="32"/>
      <c r="AJ178" s="65" t="s">
        <v>218</v>
      </c>
    </row>
    <row r="179" spans="10:36" x14ac:dyDescent="0.25">
      <c r="J179" s="75"/>
      <c r="K179" s="77">
        <v>17022.222222222223</v>
      </c>
      <c r="L179" s="35"/>
      <c r="M179" s="68">
        <f>N172</f>
        <v>3.9217048267969012E-2</v>
      </c>
      <c r="N179" s="37" t="s">
        <v>234</v>
      </c>
      <c r="O179" s="65">
        <f>N175</f>
        <v>0.05</v>
      </c>
      <c r="Q179" s="75"/>
      <c r="R179" s="77">
        <v>34044.444444444445</v>
      </c>
      <c r="S179" s="35"/>
      <c r="T179" s="68">
        <f>U172</f>
        <v>0.19805715050872036</v>
      </c>
      <c r="U179" s="37" t="s">
        <v>223</v>
      </c>
      <c r="V179" s="65">
        <f>U175</f>
        <v>0.05</v>
      </c>
      <c r="X179" s="75"/>
      <c r="Y179" s="77">
        <v>38300</v>
      </c>
      <c r="Z179" s="35"/>
      <c r="AA179" s="68">
        <f>AB172</f>
        <v>0.23116129811108041</v>
      </c>
      <c r="AB179" s="37" t="s">
        <v>223</v>
      </c>
      <c r="AC179" s="65">
        <f>AB175</f>
        <v>0.05</v>
      </c>
      <c r="AE179" s="75"/>
      <c r="AF179" s="77">
        <v>21277.777777777777</v>
      </c>
      <c r="AG179" s="35"/>
      <c r="AH179" s="68">
        <f>AI172</f>
        <v>0.17001651168688311</v>
      </c>
      <c r="AI179" s="37" t="s">
        <v>223</v>
      </c>
      <c r="AJ179" s="65">
        <f>AI175</f>
        <v>0.05</v>
      </c>
    </row>
    <row r="180" spans="10:36" x14ac:dyDescent="0.25">
      <c r="J180" s="75">
        <v>17022.222222222223</v>
      </c>
      <c r="K180" s="77">
        <v>15320</v>
      </c>
      <c r="L180" s="35"/>
      <c r="M180" s="35"/>
      <c r="N180" s="39" t="s">
        <v>233</v>
      </c>
      <c r="O180" s="54"/>
      <c r="Q180" s="75">
        <v>17022.222222222223</v>
      </c>
      <c r="R180" s="77">
        <v>13192.222222222223</v>
      </c>
      <c r="S180" s="35"/>
      <c r="T180" s="35"/>
      <c r="U180" s="39" t="s">
        <v>224</v>
      </c>
      <c r="V180" s="54"/>
      <c r="X180" s="75">
        <v>17022.222222222223</v>
      </c>
      <c r="Y180" s="77">
        <v>27235.555555555555</v>
      </c>
      <c r="Z180" s="35"/>
      <c r="AA180" s="35"/>
      <c r="AB180" s="39" t="s">
        <v>224</v>
      </c>
      <c r="AC180" s="54"/>
      <c r="AE180" s="75">
        <v>17022.222222222223</v>
      </c>
      <c r="AF180" s="77">
        <v>14468.888888888889</v>
      </c>
      <c r="AG180" s="35"/>
      <c r="AH180" s="35"/>
      <c r="AI180" s="39" t="s">
        <v>224</v>
      </c>
      <c r="AJ180" s="54"/>
    </row>
    <row r="181" spans="10:36" x14ac:dyDescent="0.25">
      <c r="J181" s="75">
        <v>20426.666666666668</v>
      </c>
      <c r="K181" s="77">
        <v>7660</v>
      </c>
      <c r="L181" s="35"/>
      <c r="M181" s="35"/>
      <c r="N181" s="35"/>
      <c r="O181" s="54"/>
      <c r="Q181" s="75">
        <v>20426.666666666668</v>
      </c>
      <c r="R181" s="77">
        <v>10213.333333333334</v>
      </c>
      <c r="S181" s="35"/>
      <c r="T181" s="35"/>
      <c r="U181" s="35"/>
      <c r="V181" s="54"/>
      <c r="X181" s="75">
        <v>20426.666666666668</v>
      </c>
      <c r="Y181" s="77">
        <v>18384</v>
      </c>
      <c r="Z181" s="35"/>
      <c r="AA181" s="35"/>
      <c r="AB181" s="35"/>
      <c r="AC181" s="54"/>
      <c r="AE181" s="75">
        <v>20426.666666666668</v>
      </c>
      <c r="AF181" s="77">
        <v>6128</v>
      </c>
      <c r="AG181" s="35"/>
      <c r="AH181" s="35"/>
      <c r="AI181" s="35"/>
      <c r="AJ181" s="54"/>
    </row>
    <row r="182" spans="10:36" x14ac:dyDescent="0.25">
      <c r="J182" s="75"/>
      <c r="K182" s="77"/>
      <c r="L182" s="35"/>
      <c r="M182" s="35"/>
      <c r="N182" s="35"/>
      <c r="O182" s="54"/>
      <c r="Q182" s="75"/>
      <c r="R182" s="77"/>
      <c r="S182" s="35"/>
      <c r="T182" s="35"/>
      <c r="U182" s="35"/>
      <c r="V182" s="54"/>
      <c r="X182" s="75"/>
      <c r="Y182" s="77"/>
      <c r="Z182" s="35"/>
      <c r="AA182" s="35"/>
      <c r="AB182" s="35"/>
      <c r="AC182" s="54"/>
      <c r="AE182" s="75"/>
      <c r="AF182" s="77"/>
      <c r="AG182" s="35"/>
      <c r="AH182" s="35"/>
      <c r="AI182" s="35"/>
      <c r="AJ182" s="54"/>
    </row>
    <row r="183" spans="10:36" x14ac:dyDescent="0.25">
      <c r="J183" s="75">
        <v>51066.666666666664</v>
      </c>
      <c r="K183" s="77">
        <v>51066.666666666664</v>
      </c>
      <c r="L183" s="35"/>
      <c r="M183" s="35" t="s">
        <v>203</v>
      </c>
      <c r="N183" s="35"/>
      <c r="O183" s="54"/>
      <c r="Q183" s="75">
        <v>51066.666666666664</v>
      </c>
      <c r="R183" s="77">
        <v>20426.666666666668</v>
      </c>
      <c r="S183" s="35"/>
      <c r="T183" s="35" t="s">
        <v>225</v>
      </c>
      <c r="U183" s="35"/>
      <c r="V183" s="54"/>
      <c r="X183" s="75">
        <v>51066.666666666664</v>
      </c>
      <c r="Y183" s="77">
        <v>20426.666666666668</v>
      </c>
      <c r="Z183" s="35"/>
      <c r="AA183" s="35" t="s">
        <v>225</v>
      </c>
      <c r="AB183" s="35"/>
      <c r="AC183" s="54"/>
      <c r="AE183" s="75">
        <v>51066.666666666664</v>
      </c>
      <c r="AF183" s="77">
        <v>20426.666666666668</v>
      </c>
      <c r="AG183" s="35"/>
      <c r="AH183" s="35" t="s">
        <v>225</v>
      </c>
      <c r="AI183" s="35"/>
      <c r="AJ183" s="54"/>
    </row>
    <row r="184" spans="10:36" ht="13.8" thickBot="1" x14ac:dyDescent="0.3">
      <c r="J184" s="75">
        <v>3064</v>
      </c>
      <c r="K184" s="77">
        <v>2042.6666666666667</v>
      </c>
      <c r="L184" s="35"/>
      <c r="M184" s="35"/>
      <c r="N184" s="35"/>
      <c r="O184" s="54"/>
      <c r="Q184" s="75">
        <v>3064</v>
      </c>
      <c r="R184" s="77">
        <v>1532</v>
      </c>
      <c r="S184" s="35"/>
      <c r="T184" s="35"/>
      <c r="U184" s="35"/>
      <c r="V184" s="54"/>
      <c r="X184" s="75">
        <v>3064</v>
      </c>
      <c r="Y184" s="77">
        <v>1532</v>
      </c>
      <c r="Z184" s="35"/>
      <c r="AA184" s="35"/>
      <c r="AB184" s="35"/>
      <c r="AC184" s="54"/>
      <c r="AE184" s="75">
        <v>3064</v>
      </c>
      <c r="AF184" s="77">
        <v>6128</v>
      </c>
      <c r="AG184" s="35"/>
      <c r="AH184" s="35"/>
      <c r="AI184" s="35"/>
      <c r="AJ184" s="54"/>
    </row>
    <row r="185" spans="10:36" x14ac:dyDescent="0.25">
      <c r="J185" s="75"/>
      <c r="K185" s="77">
        <v>41781.818181818184</v>
      </c>
      <c r="L185" s="35"/>
      <c r="M185" s="34"/>
      <c r="N185" s="34" t="s">
        <v>180</v>
      </c>
      <c r="O185" s="62" t="s">
        <v>181</v>
      </c>
      <c r="Q185" s="75"/>
      <c r="R185" s="77"/>
      <c r="S185" s="35"/>
      <c r="T185" s="34"/>
      <c r="U185" s="34" t="s">
        <v>180</v>
      </c>
      <c r="V185" s="62" t="s">
        <v>182</v>
      </c>
      <c r="X185" s="75"/>
      <c r="Y185" s="77"/>
      <c r="Z185" s="35"/>
      <c r="AA185" s="34"/>
      <c r="AB185" s="34" t="s">
        <v>180</v>
      </c>
      <c r="AC185" s="62" t="s">
        <v>183</v>
      </c>
      <c r="AE185" s="75"/>
      <c r="AF185" s="77"/>
      <c r="AG185" s="35"/>
      <c r="AH185" s="34"/>
      <c r="AI185" s="34" t="s">
        <v>180</v>
      </c>
      <c r="AJ185" s="62" t="s">
        <v>184</v>
      </c>
    </row>
    <row r="186" spans="10:36" x14ac:dyDescent="0.25">
      <c r="J186" s="75">
        <v>22980</v>
      </c>
      <c r="K186" s="77">
        <v>14468.888888888889</v>
      </c>
      <c r="L186" s="35"/>
      <c r="M186" s="32" t="s">
        <v>204</v>
      </c>
      <c r="N186" s="32">
        <v>19404.604545465965</v>
      </c>
      <c r="O186" s="63">
        <v>15882.738223017292</v>
      </c>
      <c r="Q186" s="75">
        <v>22980</v>
      </c>
      <c r="R186" s="77">
        <v>17022.222222222223</v>
      </c>
      <c r="S186" s="35"/>
      <c r="T186" s="32" t="s">
        <v>204</v>
      </c>
      <c r="U186" s="32">
        <v>19404.604545465965</v>
      </c>
      <c r="V186" s="63">
        <v>14598.305988012482</v>
      </c>
      <c r="X186" s="75">
        <v>22980</v>
      </c>
      <c r="Y186" s="77">
        <v>21277.777777777777</v>
      </c>
      <c r="Z186" s="35"/>
      <c r="AA186" s="32" t="s">
        <v>204</v>
      </c>
      <c r="AB186" s="32">
        <v>19404.604545465965</v>
      </c>
      <c r="AC186" s="63">
        <v>20963.700500147101</v>
      </c>
      <c r="AE186" s="75">
        <v>22980</v>
      </c>
      <c r="AF186" s="77">
        <v>11064.444444444445</v>
      </c>
      <c r="AG186" s="35"/>
      <c r="AH186" s="32" t="s">
        <v>204</v>
      </c>
      <c r="AI186" s="32">
        <v>19404.604545465965</v>
      </c>
      <c r="AJ186" s="63">
        <v>14501.215971514999</v>
      </c>
    </row>
    <row r="187" spans="10:36" x14ac:dyDescent="0.25">
      <c r="J187" s="75"/>
      <c r="K187" s="77">
        <v>25533.333333333332</v>
      </c>
      <c r="L187" s="35"/>
      <c r="M187" s="32" t="s">
        <v>205</v>
      </c>
      <c r="N187" s="32">
        <v>143481236.16249353</v>
      </c>
      <c r="O187" s="63">
        <v>262831485.76744115</v>
      </c>
      <c r="Q187" s="75"/>
      <c r="R187" s="77">
        <v>34044.444444444445</v>
      </c>
      <c r="S187" s="35"/>
      <c r="T187" s="32" t="s">
        <v>205</v>
      </c>
      <c r="U187" s="32">
        <v>143481236.16249353</v>
      </c>
      <c r="V187" s="63">
        <v>107792964.15494134</v>
      </c>
      <c r="X187" s="75"/>
      <c r="Y187" s="77"/>
      <c r="Z187" s="35"/>
      <c r="AA187" s="32" t="s">
        <v>205</v>
      </c>
      <c r="AB187" s="32">
        <v>143481236.16249353</v>
      </c>
      <c r="AC187" s="63">
        <v>111544126.25660287</v>
      </c>
      <c r="AE187" s="75"/>
      <c r="AF187" s="77">
        <v>17022.222222222223</v>
      </c>
      <c r="AG187" s="35"/>
      <c r="AH187" s="32" t="s">
        <v>205</v>
      </c>
      <c r="AI187" s="32">
        <v>143481236.16249353</v>
      </c>
      <c r="AJ187" s="63">
        <v>103701012.91282621</v>
      </c>
    </row>
    <row r="188" spans="10:36" x14ac:dyDescent="0.25">
      <c r="J188" s="75">
        <v>23676.363636363636</v>
      </c>
      <c r="K188" s="77">
        <v>7660</v>
      </c>
      <c r="L188" s="35"/>
      <c r="M188" s="32" t="s">
        <v>206</v>
      </c>
      <c r="N188" s="32">
        <v>33</v>
      </c>
      <c r="O188" s="63">
        <v>43</v>
      </c>
      <c r="Q188" s="75">
        <v>23676.363636363636</v>
      </c>
      <c r="R188" s="77">
        <v>16712.727272727272</v>
      </c>
      <c r="S188" s="35"/>
      <c r="T188" s="32" t="s">
        <v>206</v>
      </c>
      <c r="U188" s="32">
        <v>33</v>
      </c>
      <c r="V188" s="63">
        <v>39</v>
      </c>
      <c r="X188" s="75">
        <v>23676.363636363636</v>
      </c>
      <c r="Y188" s="77">
        <v>18105.454545454544</v>
      </c>
      <c r="Z188" s="35"/>
      <c r="AA188" s="32" t="s">
        <v>206</v>
      </c>
      <c r="AB188" s="32">
        <v>33</v>
      </c>
      <c r="AC188" s="63">
        <v>37</v>
      </c>
      <c r="AE188" s="75">
        <v>23676.363636363636</v>
      </c>
      <c r="AF188" s="77">
        <v>9749.0909090909099</v>
      </c>
      <c r="AG188" s="35"/>
      <c r="AH188" s="32" t="s">
        <v>206</v>
      </c>
      <c r="AI188" s="32">
        <v>33</v>
      </c>
      <c r="AJ188" s="63">
        <v>38</v>
      </c>
    </row>
    <row r="189" spans="10:36" x14ac:dyDescent="0.25">
      <c r="J189" s="75">
        <v>14141.538461538461</v>
      </c>
      <c r="K189" s="77">
        <v>14141.538461538461</v>
      </c>
      <c r="L189" s="35"/>
      <c r="M189" s="32" t="s">
        <v>207</v>
      </c>
      <c r="N189" s="32">
        <v>0</v>
      </c>
      <c r="O189" s="63"/>
      <c r="Q189" s="75">
        <v>14141.538461538461</v>
      </c>
      <c r="R189" s="77">
        <v>11784.615384615385</v>
      </c>
      <c r="S189" s="35"/>
      <c r="T189" s="32" t="s">
        <v>226</v>
      </c>
      <c r="U189" s="32">
        <v>124107602.78696518</v>
      </c>
      <c r="V189" s="63"/>
      <c r="X189" s="75">
        <v>14141.538461538461</v>
      </c>
      <c r="Y189" s="77">
        <v>20033.846153846152</v>
      </c>
      <c r="Z189" s="35"/>
      <c r="AA189" s="32" t="s">
        <v>226</v>
      </c>
      <c r="AB189" s="32">
        <v>126573354.44761024</v>
      </c>
      <c r="AC189" s="63"/>
      <c r="AE189" s="75">
        <v>14141.538461538461</v>
      </c>
      <c r="AF189" s="77">
        <v>11784.615384615385</v>
      </c>
      <c r="AG189" s="35"/>
      <c r="AH189" s="32" t="s">
        <v>226</v>
      </c>
      <c r="AI189" s="32">
        <v>122149812.10107774</v>
      </c>
      <c r="AJ189" s="63"/>
    </row>
    <row r="190" spans="10:36" x14ac:dyDescent="0.25">
      <c r="J190" s="75">
        <v>7660</v>
      </c>
      <c r="K190" s="77">
        <v>4979</v>
      </c>
      <c r="L190" s="35"/>
      <c r="M190" s="32" t="s">
        <v>208</v>
      </c>
      <c r="N190" s="32">
        <v>74</v>
      </c>
      <c r="O190" s="63"/>
      <c r="Q190" s="75">
        <v>7660</v>
      </c>
      <c r="R190" s="77">
        <v>9575</v>
      </c>
      <c r="S190" s="35"/>
      <c r="T190" s="32" t="s">
        <v>207</v>
      </c>
      <c r="U190" s="32">
        <v>0</v>
      </c>
      <c r="V190" s="63"/>
      <c r="X190" s="75">
        <v>7660</v>
      </c>
      <c r="Y190" s="77">
        <v>11490</v>
      </c>
      <c r="Z190" s="35"/>
      <c r="AA190" s="32" t="s">
        <v>207</v>
      </c>
      <c r="AB190" s="32">
        <v>0</v>
      </c>
      <c r="AC190" s="63"/>
      <c r="AE190" s="75">
        <v>7660</v>
      </c>
      <c r="AF190" s="77">
        <v>11490</v>
      </c>
      <c r="AG190" s="35"/>
      <c r="AH190" s="32" t="s">
        <v>207</v>
      </c>
      <c r="AI190" s="32">
        <v>0</v>
      </c>
      <c r="AJ190" s="63"/>
    </row>
    <row r="191" spans="10:36" x14ac:dyDescent="0.25">
      <c r="J191" s="75">
        <v>7660</v>
      </c>
      <c r="K191" s="77">
        <v>7660</v>
      </c>
      <c r="L191" s="35"/>
      <c r="M191" s="32" t="s">
        <v>209</v>
      </c>
      <c r="N191" s="32">
        <v>1.0889333224578037</v>
      </c>
      <c r="O191" s="63"/>
      <c r="Q191" s="75">
        <v>7660</v>
      </c>
      <c r="R191" s="77">
        <v>6128</v>
      </c>
      <c r="S191" s="35"/>
      <c r="T191" s="32" t="s">
        <v>208</v>
      </c>
      <c r="U191" s="32">
        <v>70</v>
      </c>
      <c r="V191" s="63"/>
      <c r="X191" s="75">
        <v>7660</v>
      </c>
      <c r="Y191" s="77">
        <v>15320</v>
      </c>
      <c r="Z191" s="35"/>
      <c r="AA191" s="32" t="s">
        <v>208</v>
      </c>
      <c r="AB191" s="32">
        <v>68</v>
      </c>
      <c r="AC191" s="63"/>
      <c r="AE191" s="75">
        <v>7660</v>
      </c>
      <c r="AF191" s="77">
        <v>5515.2</v>
      </c>
      <c r="AG191" s="35"/>
      <c r="AH191" s="32" t="s">
        <v>208</v>
      </c>
      <c r="AI191" s="32">
        <v>69</v>
      </c>
      <c r="AJ191" s="63"/>
    </row>
    <row r="192" spans="10:36" x14ac:dyDescent="0.25">
      <c r="J192" s="75"/>
      <c r="K192" s="77"/>
      <c r="L192" s="35"/>
      <c r="M192" s="32" t="s">
        <v>210</v>
      </c>
      <c r="N192" s="32">
        <v>0.1398584629522524</v>
      </c>
      <c r="O192" s="63"/>
      <c r="Q192" s="75"/>
      <c r="R192" s="77"/>
      <c r="S192" s="35"/>
      <c r="T192" s="32" t="s">
        <v>209</v>
      </c>
      <c r="U192" s="32">
        <v>1.8240409182086519</v>
      </c>
      <c r="V192" s="63"/>
      <c r="X192" s="75"/>
      <c r="Y192" s="77"/>
      <c r="Z192" s="35"/>
      <c r="AA192" s="32" t="s">
        <v>209</v>
      </c>
      <c r="AB192" s="32">
        <v>-0.57877599692226334</v>
      </c>
      <c r="AC192" s="63"/>
      <c r="AE192" s="75"/>
      <c r="AF192" s="77"/>
      <c r="AG192" s="35"/>
      <c r="AH192" s="32" t="s">
        <v>209</v>
      </c>
      <c r="AI192" s="32">
        <v>1.8645305473474447</v>
      </c>
      <c r="AJ192" s="63"/>
    </row>
    <row r="193" spans="10:36" x14ac:dyDescent="0.25">
      <c r="J193" s="75"/>
      <c r="K193" s="77">
        <v>13927.272727272728</v>
      </c>
      <c r="L193" s="35"/>
      <c r="M193" s="32" t="s">
        <v>211</v>
      </c>
      <c r="N193" s="32">
        <v>1.6657068927340244</v>
      </c>
      <c r="O193" s="63"/>
      <c r="Q193" s="75"/>
      <c r="R193" s="77"/>
      <c r="S193" s="35"/>
      <c r="T193" s="32" t="s">
        <v>210</v>
      </c>
      <c r="U193" s="32">
        <v>3.6207110046119768E-2</v>
      </c>
      <c r="V193" s="63"/>
      <c r="X193" s="75"/>
      <c r="Y193" s="77"/>
      <c r="Z193" s="35"/>
      <c r="AA193" s="32" t="s">
        <v>210</v>
      </c>
      <c r="AB193" s="32">
        <v>0.28232627583829495</v>
      </c>
      <c r="AC193" s="63"/>
      <c r="AE193" s="75"/>
      <c r="AF193" s="77"/>
      <c r="AG193" s="35"/>
      <c r="AH193" s="32" t="s">
        <v>210</v>
      </c>
      <c r="AI193" s="32">
        <v>3.3250466736863382E-2</v>
      </c>
      <c r="AJ193" s="63"/>
    </row>
    <row r="194" spans="10:36" x14ac:dyDescent="0.25">
      <c r="J194" s="75">
        <v>11784.615384615385</v>
      </c>
      <c r="K194" s="77">
        <v>11784.615384615385</v>
      </c>
      <c r="L194" s="35"/>
      <c r="M194" s="32" t="s">
        <v>212</v>
      </c>
      <c r="N194" s="32">
        <v>0.27971692590450481</v>
      </c>
      <c r="O194" s="63"/>
      <c r="Q194" s="75">
        <v>11784.615384615385</v>
      </c>
      <c r="R194" s="77">
        <v>11784.615384615385</v>
      </c>
      <c r="S194" s="35"/>
      <c r="T194" s="32" t="s">
        <v>211</v>
      </c>
      <c r="U194" s="32">
        <v>1.6669144790559576</v>
      </c>
      <c r="V194" s="63"/>
      <c r="X194" s="75">
        <v>11784.615384615385</v>
      </c>
      <c r="Y194" s="77">
        <v>12963.076923076924</v>
      </c>
      <c r="Z194" s="35"/>
      <c r="AA194" s="32" t="s">
        <v>211</v>
      </c>
      <c r="AB194" s="32">
        <v>1.6675722807967104</v>
      </c>
      <c r="AC194" s="63"/>
      <c r="AE194" s="75">
        <v>11784.615384615385</v>
      </c>
      <c r="AF194" s="77">
        <v>7070.7692307692305</v>
      </c>
      <c r="AG194" s="35"/>
      <c r="AH194" s="32" t="s">
        <v>211</v>
      </c>
      <c r="AI194" s="32">
        <v>1.6672385486685533</v>
      </c>
      <c r="AJ194" s="63"/>
    </row>
    <row r="195" spans="10:36" x14ac:dyDescent="0.25">
      <c r="J195" s="75">
        <v>11784.615384615385</v>
      </c>
      <c r="K195" s="77">
        <v>5892.3076923076924</v>
      </c>
      <c r="L195" s="35"/>
      <c r="M195" s="32" t="s">
        <v>213</v>
      </c>
      <c r="N195" s="32">
        <v>1.992543495180934</v>
      </c>
      <c r="O195" s="63"/>
      <c r="Q195" s="75">
        <v>11784.615384615385</v>
      </c>
      <c r="R195" s="77"/>
      <c r="S195" s="35"/>
      <c r="T195" s="32" t="s">
        <v>212</v>
      </c>
      <c r="U195" s="32">
        <v>7.2414220092239537E-2</v>
      </c>
      <c r="V195" s="63"/>
      <c r="X195" s="75">
        <v>11784.615384615385</v>
      </c>
      <c r="Y195" s="77">
        <v>5892.3076923076924</v>
      </c>
      <c r="Z195" s="35"/>
      <c r="AA195" s="32" t="s">
        <v>212</v>
      </c>
      <c r="AB195" s="32">
        <v>0.5646525516765899</v>
      </c>
      <c r="AC195" s="63"/>
      <c r="AE195" s="75">
        <v>11784.615384615385</v>
      </c>
      <c r="AF195" s="77"/>
      <c r="AG195" s="35"/>
      <c r="AH195" s="32" t="s">
        <v>212</v>
      </c>
      <c r="AI195" s="32">
        <v>6.6500933473726764E-2</v>
      </c>
      <c r="AJ195" s="63"/>
    </row>
    <row r="196" spans="10:36" ht="13.8" thickBot="1" x14ac:dyDescent="0.3">
      <c r="J196" s="75"/>
      <c r="K196" s="77"/>
      <c r="L196" s="35"/>
      <c r="M196" s="33"/>
      <c r="N196" s="33"/>
      <c r="O196" s="64"/>
      <c r="Q196" s="75"/>
      <c r="R196" s="77"/>
      <c r="S196" s="35"/>
      <c r="T196" s="33" t="s">
        <v>213</v>
      </c>
      <c r="U196" s="33">
        <v>1.9944371117711854</v>
      </c>
      <c r="V196" s="64"/>
      <c r="X196" s="75"/>
      <c r="Y196" s="77"/>
      <c r="Z196" s="35"/>
      <c r="AA196" s="33" t="s">
        <v>213</v>
      </c>
      <c r="AB196" s="33">
        <v>1.9954689314298424</v>
      </c>
      <c r="AC196" s="64"/>
      <c r="AE196" s="75"/>
      <c r="AF196" s="77"/>
      <c r="AG196" s="35"/>
      <c r="AH196" s="33" t="s">
        <v>213</v>
      </c>
      <c r="AI196" s="33">
        <v>1.9949454151072357</v>
      </c>
      <c r="AJ196" s="64"/>
    </row>
    <row r="197" spans="10:36" x14ac:dyDescent="0.25">
      <c r="J197" s="75"/>
      <c r="K197" s="77"/>
      <c r="L197" s="35"/>
      <c r="M197" s="35"/>
      <c r="N197" s="35"/>
      <c r="O197" s="54"/>
      <c r="Q197" s="75"/>
      <c r="R197" s="77"/>
      <c r="S197" s="35"/>
      <c r="T197" s="35"/>
      <c r="U197" s="35"/>
      <c r="V197" s="54"/>
      <c r="X197" s="75"/>
      <c r="Y197" s="77"/>
      <c r="Z197" s="35"/>
      <c r="AA197" s="35"/>
      <c r="AB197" s="35"/>
      <c r="AC197" s="54"/>
      <c r="AE197" s="75"/>
      <c r="AF197" s="77"/>
      <c r="AG197" s="35"/>
      <c r="AH197" s="35"/>
      <c r="AI197" s="35"/>
      <c r="AJ197" s="54"/>
    </row>
    <row r="198" spans="10:36" x14ac:dyDescent="0.25">
      <c r="J198" s="75">
        <v>41246.153846153844</v>
      </c>
      <c r="K198" s="77">
        <v>11784.615384615385</v>
      </c>
      <c r="L198" s="35"/>
      <c r="M198" s="38" t="s">
        <v>227</v>
      </c>
      <c r="N198" s="67">
        <f>N191</f>
        <v>1.0889333224578037</v>
      </c>
      <c r="O198" s="54"/>
      <c r="Q198" s="75">
        <v>41246.153846153844</v>
      </c>
      <c r="R198" s="77">
        <v>11784.615384615385</v>
      </c>
      <c r="S198" s="35"/>
      <c r="T198" s="38" t="s">
        <v>227</v>
      </c>
      <c r="U198" s="67">
        <f>U192</f>
        <v>1.8240409182086519</v>
      </c>
      <c r="V198" s="54"/>
      <c r="X198" s="75">
        <v>41246.153846153844</v>
      </c>
      <c r="Y198" s="77">
        <v>11784.615384615385</v>
      </c>
      <c r="Z198" s="35"/>
      <c r="AA198" s="38" t="s">
        <v>227</v>
      </c>
      <c r="AB198" s="67">
        <f>AB192</f>
        <v>-0.57877599692226334</v>
      </c>
      <c r="AC198" s="54"/>
      <c r="AE198" s="75">
        <v>41246.153846153844</v>
      </c>
      <c r="AF198" s="77">
        <v>35353.846153846156</v>
      </c>
      <c r="AG198" s="35"/>
      <c r="AH198" s="38" t="s">
        <v>227</v>
      </c>
      <c r="AI198" s="67">
        <f>AI192</f>
        <v>1.8645305473474447</v>
      </c>
      <c r="AJ198" s="54"/>
    </row>
    <row r="199" spans="10:36" x14ac:dyDescent="0.25">
      <c r="J199" s="75"/>
      <c r="K199" s="77">
        <v>38300</v>
      </c>
      <c r="L199" s="35"/>
      <c r="M199" s="38" t="s">
        <v>228</v>
      </c>
      <c r="N199" s="38" t="s">
        <v>247</v>
      </c>
      <c r="O199" s="54"/>
      <c r="Q199" s="75"/>
      <c r="R199" s="77">
        <v>38300</v>
      </c>
      <c r="S199" s="35"/>
      <c r="T199" s="38" t="s">
        <v>228</v>
      </c>
      <c r="U199" s="38" t="s">
        <v>247</v>
      </c>
      <c r="V199" s="54"/>
      <c r="X199" s="75"/>
      <c r="Y199" s="77">
        <v>38300</v>
      </c>
      <c r="Z199" s="35"/>
      <c r="AA199" s="38" t="s">
        <v>228</v>
      </c>
      <c r="AB199" s="38" t="s">
        <v>247</v>
      </c>
      <c r="AC199" s="54"/>
      <c r="AE199" s="75"/>
      <c r="AF199" s="77">
        <v>38300</v>
      </c>
      <c r="AG199" s="35"/>
      <c r="AH199" s="38" t="s">
        <v>228</v>
      </c>
      <c r="AI199" s="38" t="s">
        <v>247</v>
      </c>
      <c r="AJ199" s="54"/>
    </row>
    <row r="200" spans="10:36" x14ac:dyDescent="0.25">
      <c r="J200" s="75">
        <v>51066.666666666664</v>
      </c>
      <c r="K200" s="77">
        <v>51066.666666666664</v>
      </c>
      <c r="L200" s="35"/>
      <c r="M200" s="38" t="s">
        <v>229</v>
      </c>
      <c r="N200" s="35"/>
      <c r="O200" s="54"/>
      <c r="Q200" s="75">
        <v>51066.666666666664</v>
      </c>
      <c r="R200" s="77">
        <v>40853.333333333336</v>
      </c>
      <c r="S200" s="35"/>
      <c r="T200" s="38" t="s">
        <v>229</v>
      </c>
      <c r="U200" s="35"/>
      <c r="V200" s="54"/>
      <c r="X200" s="75">
        <v>51066.666666666664</v>
      </c>
      <c r="Y200" s="77">
        <v>51066.666666666664</v>
      </c>
      <c r="Z200" s="35"/>
      <c r="AA200" s="38" t="s">
        <v>229</v>
      </c>
      <c r="AB200" s="35"/>
      <c r="AC200" s="54"/>
      <c r="AE200" s="75">
        <v>51066.666666666664</v>
      </c>
      <c r="AF200" s="77">
        <v>40853.333333333336</v>
      </c>
      <c r="AG200" s="35"/>
      <c r="AH200" s="38" t="s">
        <v>229</v>
      </c>
      <c r="AI200" s="35"/>
      <c r="AJ200" s="54"/>
    </row>
    <row r="201" spans="10:36" x14ac:dyDescent="0.25">
      <c r="J201" s="75">
        <v>34044.444444444445</v>
      </c>
      <c r="K201" s="77"/>
      <c r="L201" s="35"/>
      <c r="M201" s="35"/>
      <c r="N201" s="35"/>
      <c r="O201" s="54"/>
      <c r="Q201" s="75">
        <v>34044.444444444445</v>
      </c>
      <c r="R201" s="77">
        <v>38300</v>
      </c>
      <c r="S201" s="35"/>
      <c r="T201" s="35"/>
      <c r="U201" s="35"/>
      <c r="V201" s="54"/>
      <c r="X201" s="75">
        <v>34044.444444444445</v>
      </c>
      <c r="Y201" s="77">
        <v>29788.888888888891</v>
      </c>
      <c r="Z201" s="35"/>
      <c r="AA201" s="35"/>
      <c r="AB201" s="35"/>
      <c r="AC201" s="54"/>
      <c r="AE201" s="75">
        <v>34044.444444444445</v>
      </c>
      <c r="AF201" s="77">
        <v>29788.888888888891</v>
      </c>
      <c r="AG201" s="35"/>
      <c r="AH201" s="35"/>
      <c r="AI201" s="35"/>
      <c r="AJ201" s="54"/>
    </row>
    <row r="202" spans="10:36" x14ac:dyDescent="0.25">
      <c r="J202" s="75"/>
      <c r="K202" s="77">
        <v>13927.272727272728</v>
      </c>
      <c r="L202" s="35"/>
      <c r="M202" s="40" t="s">
        <v>230</v>
      </c>
      <c r="N202" s="35"/>
      <c r="O202" s="54"/>
      <c r="Q202" s="75"/>
      <c r="R202" s="77">
        <v>16712.727272727272</v>
      </c>
      <c r="S202" s="35"/>
      <c r="T202" s="40" t="s">
        <v>230</v>
      </c>
      <c r="U202" s="35"/>
      <c r="V202" s="54"/>
      <c r="X202" s="75"/>
      <c r="Y202" s="77">
        <v>15320</v>
      </c>
      <c r="Z202" s="35"/>
      <c r="AA202" s="40" t="s">
        <v>230</v>
      </c>
      <c r="AB202" s="35"/>
      <c r="AC202" s="54"/>
      <c r="AE202" s="75"/>
      <c r="AF202" s="77"/>
      <c r="AG202" s="35"/>
      <c r="AH202" s="40" t="s">
        <v>230</v>
      </c>
      <c r="AI202" s="35"/>
      <c r="AJ202" s="54"/>
    </row>
    <row r="203" spans="10:36" x14ac:dyDescent="0.25">
      <c r="J203" s="75">
        <v>10213.333333333334</v>
      </c>
      <c r="K203" s="77">
        <v>10213.333333333334</v>
      </c>
      <c r="L203" s="35"/>
      <c r="M203" s="38" t="s">
        <v>248</v>
      </c>
      <c r="N203" s="35"/>
      <c r="O203" s="54"/>
      <c r="Q203" s="75">
        <v>10213.333333333334</v>
      </c>
      <c r="R203" s="77">
        <v>10213.333333333334</v>
      </c>
      <c r="S203" s="35"/>
      <c r="T203" s="38" t="s">
        <v>248</v>
      </c>
      <c r="U203" s="35"/>
      <c r="V203" s="54"/>
      <c r="X203" s="75">
        <v>10213.333333333334</v>
      </c>
      <c r="Y203" s="77">
        <v>10213.333333333334</v>
      </c>
      <c r="Z203" s="35"/>
      <c r="AA203" s="38" t="s">
        <v>248</v>
      </c>
      <c r="AB203" s="35"/>
      <c r="AC203" s="54"/>
      <c r="AE203" s="75">
        <v>10213.333333333334</v>
      </c>
      <c r="AF203" s="77">
        <v>10213.333333333334</v>
      </c>
      <c r="AG203" s="35"/>
      <c r="AH203" s="38" t="s">
        <v>248</v>
      </c>
      <c r="AI203" s="35"/>
      <c r="AJ203" s="54"/>
    </row>
    <row r="204" spans="10:36" x14ac:dyDescent="0.25">
      <c r="J204" s="75"/>
      <c r="K204" s="77">
        <v>61280</v>
      </c>
      <c r="L204" s="35"/>
      <c r="M204" s="35"/>
      <c r="N204" s="35"/>
      <c r="O204" s="54"/>
      <c r="Q204" s="75"/>
      <c r="R204" s="77"/>
      <c r="S204" s="35"/>
      <c r="T204" s="35"/>
      <c r="U204" s="35"/>
      <c r="V204" s="54"/>
      <c r="X204" s="75"/>
      <c r="Y204" s="77"/>
      <c r="Z204" s="35"/>
      <c r="AA204" s="35"/>
      <c r="AB204" s="35"/>
      <c r="AC204" s="54"/>
      <c r="AE204" s="75"/>
      <c r="AF204" s="77">
        <v>30640</v>
      </c>
      <c r="AG204" s="35"/>
      <c r="AH204" s="35"/>
      <c r="AI204" s="35"/>
      <c r="AJ204" s="54"/>
    </row>
    <row r="205" spans="10:36" x14ac:dyDescent="0.25">
      <c r="J205" s="75"/>
      <c r="K205" s="77">
        <v>1915</v>
      </c>
      <c r="L205" s="35"/>
      <c r="M205" s="38" t="s">
        <v>231</v>
      </c>
      <c r="N205" s="35"/>
      <c r="O205" s="54"/>
      <c r="Q205" s="75"/>
      <c r="R205" s="77"/>
      <c r="S205" s="35"/>
      <c r="T205" s="38" t="s">
        <v>231</v>
      </c>
      <c r="U205" s="35"/>
      <c r="V205" s="54"/>
      <c r="X205" s="75"/>
      <c r="Y205" s="77"/>
      <c r="Z205" s="35"/>
      <c r="AA205" s="38" t="s">
        <v>231</v>
      </c>
      <c r="AB205" s="35"/>
      <c r="AC205" s="54"/>
      <c r="AE205" s="75"/>
      <c r="AF205" s="77"/>
      <c r="AG205" s="35"/>
      <c r="AH205" s="38" t="s">
        <v>231</v>
      </c>
      <c r="AI205" s="35"/>
      <c r="AJ205" s="54"/>
    </row>
    <row r="206" spans="10:36" x14ac:dyDescent="0.25">
      <c r="J206" s="75">
        <v>33704</v>
      </c>
      <c r="K206" s="77"/>
      <c r="L206" s="35"/>
      <c r="M206" s="38" t="s">
        <v>232</v>
      </c>
      <c r="N206" s="35"/>
      <c r="O206" s="54"/>
      <c r="Q206" s="75">
        <v>33704</v>
      </c>
      <c r="R206" s="77">
        <v>9192</v>
      </c>
      <c r="S206" s="35"/>
      <c r="T206" s="38" t="s">
        <v>232</v>
      </c>
      <c r="U206" s="35"/>
      <c r="V206" s="54"/>
      <c r="X206" s="75">
        <v>33704</v>
      </c>
      <c r="Y206" s="77">
        <v>45960</v>
      </c>
      <c r="Z206" s="35"/>
      <c r="AA206" s="38" t="s">
        <v>232</v>
      </c>
      <c r="AB206" s="35"/>
      <c r="AC206" s="54"/>
      <c r="AE206" s="75">
        <v>33704</v>
      </c>
      <c r="AF206" s="77"/>
      <c r="AG206" s="35"/>
      <c r="AH206" s="38" t="s">
        <v>232</v>
      </c>
      <c r="AI206" s="35"/>
      <c r="AJ206" s="54"/>
    </row>
    <row r="207" spans="10:36" x14ac:dyDescent="0.25">
      <c r="J207" s="75">
        <v>17873.333333333332</v>
      </c>
      <c r="K207" s="77">
        <v>7149.333333333333</v>
      </c>
      <c r="L207" s="35"/>
      <c r="M207" s="35"/>
      <c r="N207" s="35"/>
      <c r="O207" s="54"/>
      <c r="Q207" s="75">
        <v>17873.333333333332</v>
      </c>
      <c r="R207" s="77">
        <v>6128</v>
      </c>
      <c r="S207" s="35"/>
      <c r="T207" s="35"/>
      <c r="U207" s="35"/>
      <c r="V207" s="54"/>
      <c r="X207" s="75">
        <v>17873.333333333332</v>
      </c>
      <c r="Y207" s="77">
        <v>28086.666666666668</v>
      </c>
      <c r="Z207" s="35"/>
      <c r="AA207" s="35"/>
      <c r="AB207" s="35"/>
      <c r="AC207" s="54"/>
      <c r="AE207" s="75">
        <v>17873.333333333332</v>
      </c>
      <c r="AF207" s="77">
        <v>6128</v>
      </c>
      <c r="AG207" s="35"/>
      <c r="AH207" s="35"/>
      <c r="AI207" s="35"/>
      <c r="AJ207" s="54"/>
    </row>
    <row r="208" spans="10:36" x14ac:dyDescent="0.25">
      <c r="J208" s="75">
        <v>12766.666666666666</v>
      </c>
      <c r="K208" s="77">
        <v>8681.3333333333339</v>
      </c>
      <c r="L208" s="35"/>
      <c r="M208" s="35"/>
      <c r="N208" s="35"/>
      <c r="O208" s="54"/>
      <c r="Q208" s="75">
        <v>12766.666666666666</v>
      </c>
      <c r="R208" s="77">
        <v>11234.666666666666</v>
      </c>
      <c r="S208" s="35"/>
      <c r="T208" s="35"/>
      <c r="U208" s="35"/>
      <c r="V208" s="54"/>
      <c r="X208" s="75">
        <v>12766.666666666666</v>
      </c>
      <c r="Y208" s="77">
        <v>25533.333333333332</v>
      </c>
      <c r="Z208" s="35"/>
      <c r="AA208" s="35"/>
      <c r="AB208" s="35"/>
      <c r="AC208" s="54"/>
      <c r="AE208" s="75">
        <v>12766.666666666666</v>
      </c>
      <c r="AF208" s="77">
        <v>13788</v>
      </c>
      <c r="AG208" s="35"/>
      <c r="AH208" s="35"/>
      <c r="AI208" s="35"/>
      <c r="AJ208" s="54"/>
    </row>
    <row r="209" spans="10:36" x14ac:dyDescent="0.25">
      <c r="J209" s="75">
        <v>14873.786407766991</v>
      </c>
      <c r="K209" s="77">
        <v>9296.116504854368</v>
      </c>
      <c r="L209" s="35"/>
      <c r="M209" s="35"/>
      <c r="N209" s="35"/>
      <c r="O209" s="54"/>
      <c r="Q209" s="75">
        <v>14873.786407766991</v>
      </c>
      <c r="R209" s="77">
        <v>8366.5048543689318</v>
      </c>
      <c r="S209" s="35"/>
      <c r="T209" s="35"/>
      <c r="U209" s="35"/>
      <c r="V209" s="54"/>
      <c r="X209" s="75">
        <v>14873.786407766991</v>
      </c>
      <c r="Y209" s="77">
        <v>17662.6213592233</v>
      </c>
      <c r="Z209" s="35"/>
      <c r="AA209" s="35"/>
      <c r="AB209" s="35"/>
      <c r="AC209" s="54"/>
      <c r="AE209" s="75">
        <v>14873.786407766991</v>
      </c>
      <c r="AF209" s="77">
        <v>5577.6699029126212</v>
      </c>
      <c r="AG209" s="35"/>
      <c r="AH209" s="35"/>
      <c r="AI209" s="35"/>
      <c r="AJ209" s="54"/>
    </row>
    <row r="210" spans="10:36" x14ac:dyDescent="0.25">
      <c r="J210" s="75">
        <v>12766.666666666666</v>
      </c>
      <c r="K210" s="77">
        <v>7660</v>
      </c>
      <c r="L210" s="35"/>
      <c r="M210" s="35"/>
      <c r="N210" s="35"/>
      <c r="O210" s="54"/>
      <c r="Q210" s="75">
        <v>12766.666666666666</v>
      </c>
      <c r="R210" s="77">
        <v>5957.7777777777774</v>
      </c>
      <c r="S210" s="35"/>
      <c r="T210" s="35"/>
      <c r="U210" s="35"/>
      <c r="V210" s="54"/>
      <c r="X210" s="75">
        <v>12766.666666666666</v>
      </c>
      <c r="Y210" s="77">
        <v>15320</v>
      </c>
      <c r="Z210" s="35"/>
      <c r="AA210" s="35"/>
      <c r="AB210" s="35"/>
      <c r="AC210" s="54"/>
      <c r="AE210" s="75">
        <v>12766.666666666666</v>
      </c>
      <c r="AF210" s="77">
        <v>8511.1111111111113</v>
      </c>
      <c r="AG210" s="35"/>
      <c r="AH210" s="35"/>
      <c r="AI210" s="35"/>
      <c r="AJ210" s="54"/>
    </row>
    <row r="211" spans="10:36" x14ac:dyDescent="0.25">
      <c r="J211" s="75"/>
      <c r="K211" s="77">
        <v>9427.6923076923085</v>
      </c>
      <c r="L211" s="35"/>
      <c r="M211" s="35"/>
      <c r="N211" s="35"/>
      <c r="O211" s="54"/>
      <c r="Q211" s="75"/>
      <c r="R211" s="77">
        <v>11784.615384615385</v>
      </c>
      <c r="S211" s="35"/>
      <c r="T211" s="35"/>
      <c r="U211" s="35"/>
      <c r="V211" s="54"/>
      <c r="X211" s="75"/>
      <c r="Y211" s="77">
        <v>15320</v>
      </c>
      <c r="Z211" s="35"/>
      <c r="AA211" s="35"/>
      <c r="AB211" s="35"/>
      <c r="AC211" s="54"/>
      <c r="AE211" s="75"/>
      <c r="AF211" s="77">
        <v>8249.2307692307695</v>
      </c>
      <c r="AG211" s="35"/>
      <c r="AH211" s="35"/>
      <c r="AI211" s="35"/>
      <c r="AJ211" s="54"/>
    </row>
    <row r="212" spans="10:36" x14ac:dyDescent="0.25">
      <c r="J212" s="75">
        <v>15320</v>
      </c>
      <c r="K212" s="77">
        <v>12256</v>
      </c>
      <c r="L212" s="35"/>
      <c r="M212" s="35"/>
      <c r="N212" s="35"/>
      <c r="O212" s="54"/>
      <c r="Q212" s="75">
        <v>15320</v>
      </c>
      <c r="R212" s="77">
        <v>12256</v>
      </c>
      <c r="S212" s="35"/>
      <c r="T212" s="35"/>
      <c r="U212" s="35"/>
      <c r="V212" s="54"/>
      <c r="X212" s="75">
        <v>15320</v>
      </c>
      <c r="Y212" s="77">
        <v>25533.333333333332</v>
      </c>
      <c r="Z212" s="35"/>
      <c r="AA212" s="35"/>
      <c r="AB212" s="35"/>
      <c r="AC212" s="54"/>
      <c r="AE212" s="75">
        <v>15320</v>
      </c>
      <c r="AF212" s="77">
        <v>12256</v>
      </c>
      <c r="AG212" s="35"/>
      <c r="AH212" s="35"/>
      <c r="AI212" s="35"/>
      <c r="AJ212" s="54"/>
    </row>
    <row r="213" spans="10:36" x14ac:dyDescent="0.25">
      <c r="J213" s="75">
        <v>16498.461538461539</v>
      </c>
      <c r="K213" s="77">
        <v>8249.2307692307695</v>
      </c>
      <c r="L213" s="35"/>
      <c r="M213" s="35"/>
      <c r="N213" s="35"/>
      <c r="O213" s="54"/>
      <c r="Q213" s="75">
        <v>16498.461538461539</v>
      </c>
      <c r="R213" s="77">
        <v>9427.6923076923085</v>
      </c>
      <c r="S213" s="35"/>
      <c r="T213" s="35"/>
      <c r="U213" s="35"/>
      <c r="V213" s="54"/>
      <c r="X213" s="75">
        <v>16498.461538461539</v>
      </c>
      <c r="Y213" s="77">
        <v>23569.23076923077</v>
      </c>
      <c r="Z213" s="35"/>
      <c r="AA213" s="35"/>
      <c r="AB213" s="35"/>
      <c r="AC213" s="54"/>
      <c r="AE213" s="75">
        <v>16498.461538461539</v>
      </c>
      <c r="AF213" s="77">
        <v>14730.76923076923</v>
      </c>
      <c r="AG213" s="35"/>
      <c r="AH213" s="35"/>
      <c r="AI213" s="35"/>
      <c r="AJ213" s="54"/>
    </row>
    <row r="214" spans="10:36" x14ac:dyDescent="0.25">
      <c r="J214" s="75">
        <v>13927.272727272728</v>
      </c>
      <c r="K214" s="77">
        <v>13927.272727272728</v>
      </c>
      <c r="L214" s="35"/>
      <c r="M214" s="35"/>
      <c r="N214" s="35"/>
      <c r="O214" s="54"/>
      <c r="Q214" s="75">
        <v>13927.272727272728</v>
      </c>
      <c r="R214" s="77">
        <v>13927.272727272728</v>
      </c>
      <c r="S214" s="35"/>
      <c r="T214" s="35"/>
      <c r="U214" s="35"/>
      <c r="V214" s="54"/>
      <c r="X214" s="75">
        <v>13927.272727272728</v>
      </c>
      <c r="Y214" s="77">
        <v>20890.909090909092</v>
      </c>
      <c r="Z214" s="35"/>
      <c r="AA214" s="35"/>
      <c r="AB214" s="35"/>
      <c r="AC214" s="54"/>
      <c r="AE214" s="75">
        <v>13927.272727272728</v>
      </c>
      <c r="AF214" s="77">
        <v>14623.636363636364</v>
      </c>
      <c r="AG214" s="35"/>
      <c r="AH214" s="35"/>
      <c r="AI214" s="35"/>
      <c r="AJ214" s="54"/>
    </row>
    <row r="215" spans="10:36" x14ac:dyDescent="0.25">
      <c r="J215" s="76">
        <v>16733.009708737864</v>
      </c>
      <c r="K215" s="78">
        <v>9296.116504854368</v>
      </c>
      <c r="L215" s="55"/>
      <c r="M215" s="55"/>
      <c r="N215" s="55"/>
      <c r="O215" s="56"/>
      <c r="Q215" s="76">
        <v>16733.009708737864</v>
      </c>
      <c r="R215" s="78">
        <v>18592.233009708736</v>
      </c>
      <c r="S215" s="55"/>
      <c r="T215" s="55"/>
      <c r="U215" s="55"/>
      <c r="V215" s="56"/>
      <c r="X215" s="76">
        <v>16733.009708737864</v>
      </c>
      <c r="Y215" s="78">
        <v>31606.796116504855</v>
      </c>
      <c r="Z215" s="55"/>
      <c r="AA215" s="55"/>
      <c r="AB215" s="55"/>
      <c r="AC215" s="56"/>
      <c r="AE215" s="76">
        <v>16733.009708737864</v>
      </c>
      <c r="AF215" s="78">
        <v>10225.728155339806</v>
      </c>
      <c r="AG215" s="55"/>
      <c r="AH215" s="55"/>
      <c r="AI215" s="55"/>
      <c r="AJ215" s="56"/>
    </row>
    <row r="218" spans="10:36" x14ac:dyDescent="0.25">
      <c r="J218" s="57" t="s">
        <v>181</v>
      </c>
      <c r="K218" s="58" t="s">
        <v>182</v>
      </c>
      <c r="L218" s="43"/>
      <c r="M218" s="43" t="s">
        <v>214</v>
      </c>
      <c r="N218" s="43"/>
      <c r="O218" s="61"/>
      <c r="Q218" s="57" t="s">
        <v>181</v>
      </c>
      <c r="R218" s="58" t="s">
        <v>183</v>
      </c>
      <c r="S218" s="43"/>
      <c r="T218" s="43" t="s">
        <v>214</v>
      </c>
      <c r="U218" s="43"/>
      <c r="V218" s="61"/>
      <c r="X218" s="57" t="s">
        <v>181</v>
      </c>
      <c r="Y218" s="58" t="s">
        <v>184</v>
      </c>
      <c r="Z218" s="43"/>
      <c r="AA218" s="43" t="s">
        <v>214</v>
      </c>
      <c r="AB218" s="43"/>
      <c r="AC218" s="61"/>
    </row>
    <row r="219" spans="10:36" ht="13.8" thickBot="1" x14ac:dyDescent="0.3">
      <c r="J219" s="75">
        <v>13927.272727272728</v>
      </c>
      <c r="K219" s="77">
        <v>27854.545454545456</v>
      </c>
      <c r="L219" s="35"/>
      <c r="M219" s="35"/>
      <c r="N219" s="35"/>
      <c r="O219" s="54"/>
      <c r="Q219" s="75">
        <v>13927.272727272728</v>
      </c>
      <c r="R219" s="77">
        <v>13927.272727272728</v>
      </c>
      <c r="S219" s="35"/>
      <c r="T219" s="35"/>
      <c r="U219" s="35"/>
      <c r="V219" s="54"/>
      <c r="X219" s="75">
        <v>13927.272727272728</v>
      </c>
      <c r="Y219" s="77">
        <v>13927.272727272728</v>
      </c>
      <c r="Z219" s="35"/>
      <c r="AA219" s="35"/>
      <c r="AB219" s="35"/>
      <c r="AC219" s="54"/>
    </row>
    <row r="220" spans="10:36" x14ac:dyDescent="0.25">
      <c r="J220" s="75">
        <v>929.61165048543694</v>
      </c>
      <c r="K220" s="77">
        <v>1859.2233009708739</v>
      </c>
      <c r="L220" s="35"/>
      <c r="M220" s="34"/>
      <c r="N220" s="34" t="s">
        <v>181</v>
      </c>
      <c r="O220" s="62" t="s">
        <v>182</v>
      </c>
      <c r="Q220" s="75">
        <v>929.61165048543694</v>
      </c>
      <c r="R220" s="77"/>
      <c r="S220" s="35"/>
      <c r="T220" s="34"/>
      <c r="U220" s="34" t="s">
        <v>181</v>
      </c>
      <c r="V220" s="62" t="s">
        <v>183</v>
      </c>
      <c r="X220" s="75">
        <v>929.61165048543694</v>
      </c>
      <c r="Y220" s="77"/>
      <c r="Z220" s="35"/>
      <c r="AA220" s="34"/>
      <c r="AB220" s="34" t="s">
        <v>181</v>
      </c>
      <c r="AC220" s="62" t="s">
        <v>184</v>
      </c>
    </row>
    <row r="221" spans="10:36" x14ac:dyDescent="0.25">
      <c r="J221" s="75"/>
      <c r="K221" s="77"/>
      <c r="L221" s="35"/>
      <c r="M221" s="32" t="s">
        <v>204</v>
      </c>
      <c r="N221" s="32">
        <v>15882.738223017292</v>
      </c>
      <c r="O221" s="63">
        <v>14598.305988012482</v>
      </c>
      <c r="Q221" s="75"/>
      <c r="R221" s="77"/>
      <c r="S221" s="35"/>
      <c r="T221" s="32" t="s">
        <v>204</v>
      </c>
      <c r="U221" s="32">
        <v>15882.738223017292</v>
      </c>
      <c r="V221" s="63">
        <v>20963.700500147101</v>
      </c>
      <c r="X221" s="75"/>
      <c r="Y221" s="77">
        <v>13927.272727272728</v>
      </c>
      <c r="Z221" s="35"/>
      <c r="AA221" s="32" t="s">
        <v>204</v>
      </c>
      <c r="AB221" s="32">
        <v>15882.738223017292</v>
      </c>
      <c r="AC221" s="63">
        <v>14501.215971514999</v>
      </c>
    </row>
    <row r="222" spans="10:36" x14ac:dyDescent="0.25">
      <c r="J222" s="75">
        <v>2785.4545454545455</v>
      </c>
      <c r="K222" s="77">
        <v>9749.0909090909099</v>
      </c>
      <c r="L222" s="35"/>
      <c r="M222" s="32" t="s">
        <v>205</v>
      </c>
      <c r="N222" s="32">
        <v>262831485.76744115</v>
      </c>
      <c r="O222" s="63">
        <v>107792964.15494134</v>
      </c>
      <c r="Q222" s="75">
        <v>2785.4545454545455</v>
      </c>
      <c r="R222" s="77"/>
      <c r="S222" s="35"/>
      <c r="T222" s="32" t="s">
        <v>205</v>
      </c>
      <c r="U222" s="32">
        <v>262831485.76744115</v>
      </c>
      <c r="V222" s="63">
        <v>111544126.25660287</v>
      </c>
      <c r="X222" s="75">
        <v>2785.4545454545455</v>
      </c>
      <c r="Y222" s="77"/>
      <c r="Z222" s="35"/>
      <c r="AA222" s="32" t="s">
        <v>205</v>
      </c>
      <c r="AB222" s="32">
        <v>262831485.76744115</v>
      </c>
      <c r="AC222" s="63">
        <v>103701012.91282621</v>
      </c>
    </row>
    <row r="223" spans="10:36" x14ac:dyDescent="0.25">
      <c r="J223" s="75">
        <v>5892.3076923076924</v>
      </c>
      <c r="K223" s="77">
        <v>8249.2307692307695</v>
      </c>
      <c r="L223" s="35"/>
      <c r="M223" s="32" t="s">
        <v>206</v>
      </c>
      <c r="N223" s="32">
        <v>43</v>
      </c>
      <c r="O223" s="63">
        <v>39</v>
      </c>
      <c r="Q223" s="75">
        <v>5892.3076923076924</v>
      </c>
      <c r="R223" s="77">
        <v>27104.615384615383</v>
      </c>
      <c r="S223" s="35"/>
      <c r="T223" s="32" t="s">
        <v>206</v>
      </c>
      <c r="U223" s="32">
        <v>43</v>
      </c>
      <c r="V223" s="63">
        <v>37</v>
      </c>
      <c r="X223" s="75">
        <v>5892.3076923076924</v>
      </c>
      <c r="Y223" s="77">
        <v>5892.3076923076924</v>
      </c>
      <c r="Z223" s="35"/>
      <c r="AA223" s="32" t="s">
        <v>206</v>
      </c>
      <c r="AB223" s="32">
        <v>43</v>
      </c>
      <c r="AC223" s="63">
        <v>38</v>
      </c>
    </row>
    <row r="224" spans="10:36" x14ac:dyDescent="0.25">
      <c r="J224" s="75">
        <v>13014.563106796117</v>
      </c>
      <c r="K224" s="77">
        <v>26029.126213592233</v>
      </c>
      <c r="L224" s="35"/>
      <c r="M224" s="32" t="s">
        <v>208</v>
      </c>
      <c r="N224" s="32">
        <v>42</v>
      </c>
      <c r="O224" s="63">
        <v>38</v>
      </c>
      <c r="Q224" s="75">
        <v>13014.563106796117</v>
      </c>
      <c r="R224" s="77">
        <v>27888.349514563106</v>
      </c>
      <c r="S224" s="35"/>
      <c r="T224" s="32" t="s">
        <v>208</v>
      </c>
      <c r="U224" s="32">
        <v>42</v>
      </c>
      <c r="V224" s="63">
        <v>36</v>
      </c>
      <c r="X224" s="75">
        <v>13014.563106796117</v>
      </c>
      <c r="Y224" s="77">
        <v>3718.4466019417478</v>
      </c>
      <c r="Z224" s="35"/>
      <c r="AA224" s="32" t="s">
        <v>208</v>
      </c>
      <c r="AB224" s="32">
        <v>42</v>
      </c>
      <c r="AC224" s="63">
        <v>37</v>
      </c>
    </row>
    <row r="225" spans="10:29" x14ac:dyDescent="0.25">
      <c r="J225" s="75">
        <v>63213.592233009709</v>
      </c>
      <c r="K225" s="77"/>
      <c r="L225" s="35"/>
      <c r="M225" s="32" t="s">
        <v>215</v>
      </c>
      <c r="N225" s="32">
        <v>2.4382990840631105</v>
      </c>
      <c r="O225" s="63"/>
      <c r="Q225" s="75">
        <v>63213.592233009709</v>
      </c>
      <c r="R225" s="77"/>
      <c r="S225" s="35"/>
      <c r="T225" s="32" t="s">
        <v>215</v>
      </c>
      <c r="U225" s="32">
        <v>2.3563005474874372</v>
      </c>
      <c r="V225" s="63"/>
      <c r="X225" s="75">
        <v>63213.592233009709</v>
      </c>
      <c r="Y225" s="77">
        <v>27888.349514563106</v>
      </c>
      <c r="Z225" s="35"/>
      <c r="AA225" s="32" t="s">
        <v>215</v>
      </c>
      <c r="AB225" s="32">
        <v>2.5345122326662728</v>
      </c>
      <c r="AC225" s="63"/>
    </row>
    <row r="226" spans="10:29" x14ac:dyDescent="0.25">
      <c r="J226" s="75">
        <v>6963.636363636364</v>
      </c>
      <c r="K226" s="77">
        <v>6963.636363636364</v>
      </c>
      <c r="L226" s="35"/>
      <c r="M226" s="32" t="s">
        <v>216</v>
      </c>
      <c r="N226" s="32">
        <v>3.1779679802899806E-3</v>
      </c>
      <c r="O226" s="63"/>
      <c r="Q226" s="75">
        <v>6963.636363636364</v>
      </c>
      <c r="R226" s="77">
        <v>11838.181818181818</v>
      </c>
      <c r="S226" s="35"/>
      <c r="T226" s="32" t="s">
        <v>216</v>
      </c>
      <c r="U226" s="32">
        <v>4.9791572724275559E-3</v>
      </c>
      <c r="V226" s="63"/>
      <c r="X226" s="75">
        <v>6963.636363636364</v>
      </c>
      <c r="Y226" s="77">
        <v>2785.4545454545455</v>
      </c>
      <c r="Z226" s="35"/>
      <c r="AA226" s="32" t="s">
        <v>216</v>
      </c>
      <c r="AB226" s="32">
        <v>2.4328213078574396E-3</v>
      </c>
      <c r="AC226" s="63"/>
    </row>
    <row r="227" spans="10:29" ht="13.8" thickBot="1" x14ac:dyDescent="0.3">
      <c r="J227" s="75">
        <v>7070.7692307692305</v>
      </c>
      <c r="K227" s="77">
        <v>8838.461538461539</v>
      </c>
      <c r="L227" s="35"/>
      <c r="M227" s="33" t="s">
        <v>217</v>
      </c>
      <c r="N227" s="33">
        <v>1.7007757033845654</v>
      </c>
      <c r="O227" s="64"/>
      <c r="Q227" s="75">
        <v>7070.7692307692305</v>
      </c>
      <c r="R227" s="77">
        <v>21212.307692307691</v>
      </c>
      <c r="S227" s="35"/>
      <c r="T227" s="33" t="s">
        <v>217</v>
      </c>
      <c r="U227" s="33">
        <v>1.7181815963249318</v>
      </c>
      <c r="V227" s="64"/>
      <c r="X227" s="75">
        <v>7070.7692307692305</v>
      </c>
      <c r="Y227" s="77">
        <v>7070.7692307692305</v>
      </c>
      <c r="Z227" s="35"/>
      <c r="AA227" s="33" t="s">
        <v>217</v>
      </c>
      <c r="AB227" s="33">
        <v>1.7092412321455257</v>
      </c>
      <c r="AC227" s="64"/>
    </row>
    <row r="228" spans="10:29" x14ac:dyDescent="0.25">
      <c r="J228" s="75">
        <v>3574.6666666666665</v>
      </c>
      <c r="K228" s="77">
        <v>2553.3333333333335</v>
      </c>
      <c r="L228" s="35"/>
      <c r="M228" s="35"/>
      <c r="N228" s="32"/>
      <c r="O228" s="63"/>
      <c r="Q228" s="75">
        <v>3574.6666666666665</v>
      </c>
      <c r="R228" s="77">
        <v>15320</v>
      </c>
      <c r="S228" s="35"/>
      <c r="T228" s="35"/>
      <c r="U228" s="32"/>
      <c r="V228" s="63"/>
      <c r="X228" s="75">
        <v>3574.6666666666665</v>
      </c>
      <c r="Y228" s="77"/>
      <c r="Z228" s="35"/>
      <c r="AA228" s="35"/>
      <c r="AB228" s="32"/>
      <c r="AC228" s="63"/>
    </row>
    <row r="229" spans="10:29" x14ac:dyDescent="0.25">
      <c r="J229" s="75">
        <v>40853.333333333336</v>
      </c>
      <c r="K229" s="77"/>
      <c r="L229" s="35"/>
      <c r="M229" s="38" t="s">
        <v>218</v>
      </c>
      <c r="N229" s="32">
        <v>0.05</v>
      </c>
      <c r="O229" s="63"/>
      <c r="Q229" s="75">
        <v>40853.333333333336</v>
      </c>
      <c r="R229" s="77"/>
      <c r="S229" s="35"/>
      <c r="T229" s="38" t="s">
        <v>218</v>
      </c>
      <c r="U229" s="32">
        <v>0.05</v>
      </c>
      <c r="V229" s="63"/>
      <c r="X229" s="75">
        <v>40853.333333333336</v>
      </c>
      <c r="Y229" s="77">
        <v>30640</v>
      </c>
      <c r="Z229" s="35"/>
      <c r="AA229" s="38" t="s">
        <v>218</v>
      </c>
      <c r="AB229" s="32">
        <v>0.05</v>
      </c>
      <c r="AC229" s="63"/>
    </row>
    <row r="230" spans="10:29" x14ac:dyDescent="0.25">
      <c r="J230" s="75"/>
      <c r="K230" s="77">
        <v>10213.333333333334</v>
      </c>
      <c r="L230" s="35"/>
      <c r="M230" s="38" t="s">
        <v>220</v>
      </c>
      <c r="N230" s="37" t="s">
        <v>221</v>
      </c>
      <c r="O230" s="63"/>
      <c r="Q230" s="75"/>
      <c r="R230" s="77">
        <v>18384</v>
      </c>
      <c r="S230" s="35"/>
      <c r="T230" s="38" t="s">
        <v>220</v>
      </c>
      <c r="U230" s="37" t="s">
        <v>221</v>
      </c>
      <c r="V230" s="63"/>
      <c r="X230" s="75"/>
      <c r="Y230" s="77">
        <v>10213.333333333334</v>
      </c>
      <c r="Z230" s="35"/>
      <c r="AA230" s="38" t="s">
        <v>220</v>
      </c>
      <c r="AB230" s="37" t="s">
        <v>221</v>
      </c>
      <c r="AC230" s="63"/>
    </row>
    <row r="231" spans="10:29" x14ac:dyDescent="0.25">
      <c r="J231" s="75">
        <v>1702.2222222222222</v>
      </c>
      <c r="K231" s="77">
        <v>6808.8888888888887</v>
      </c>
      <c r="L231" s="35"/>
      <c r="M231" s="38" t="s">
        <v>219</v>
      </c>
      <c r="N231" s="37" t="s">
        <v>222</v>
      </c>
      <c r="O231" s="63"/>
      <c r="Q231" s="75">
        <v>1702.2222222222222</v>
      </c>
      <c r="R231" s="77">
        <v>9787.7777777777774</v>
      </c>
      <c r="S231" s="35"/>
      <c r="T231" s="38" t="s">
        <v>219</v>
      </c>
      <c r="U231" s="37" t="s">
        <v>222</v>
      </c>
      <c r="V231" s="63"/>
      <c r="X231" s="75">
        <v>1702.2222222222222</v>
      </c>
      <c r="Y231" s="77">
        <v>8511.1111111111113</v>
      </c>
      <c r="Z231" s="35"/>
      <c r="AA231" s="38" t="s">
        <v>219</v>
      </c>
      <c r="AB231" s="37" t="s">
        <v>222</v>
      </c>
      <c r="AC231" s="63"/>
    </row>
    <row r="232" spans="10:29" x14ac:dyDescent="0.25">
      <c r="J232" s="75">
        <v>7660</v>
      </c>
      <c r="K232" s="77">
        <v>10724</v>
      </c>
      <c r="L232" s="35"/>
      <c r="M232" s="37" t="s">
        <v>246</v>
      </c>
      <c r="N232" s="32"/>
      <c r="O232" s="65" t="s">
        <v>218</v>
      </c>
      <c r="Q232" s="75">
        <v>7660</v>
      </c>
      <c r="R232" s="77">
        <v>13277.333333333334</v>
      </c>
      <c r="S232" s="35"/>
      <c r="T232" s="37" t="s">
        <v>246</v>
      </c>
      <c r="U232" s="32"/>
      <c r="V232" s="65" t="s">
        <v>218</v>
      </c>
      <c r="X232" s="75">
        <v>7660</v>
      </c>
      <c r="Y232" s="77">
        <v>5106.666666666667</v>
      </c>
      <c r="Z232" s="35"/>
      <c r="AA232" s="37" t="s">
        <v>246</v>
      </c>
      <c r="AB232" s="32"/>
      <c r="AC232" s="65" t="s">
        <v>218</v>
      </c>
    </row>
    <row r="233" spans="10:29" x14ac:dyDescent="0.25">
      <c r="J233" s="75">
        <v>17022.222222222223</v>
      </c>
      <c r="K233" s="77">
        <v>34044.444444444445</v>
      </c>
      <c r="L233" s="35"/>
      <c r="M233" s="68">
        <f>N226</f>
        <v>3.1779679802899806E-3</v>
      </c>
      <c r="N233" s="37" t="s">
        <v>234</v>
      </c>
      <c r="O233" s="65">
        <f>N229</f>
        <v>0.05</v>
      </c>
      <c r="Q233" s="75">
        <v>17022.222222222223</v>
      </c>
      <c r="R233" s="77">
        <v>38300</v>
      </c>
      <c r="S233" s="35"/>
      <c r="T233" s="68">
        <f>U226</f>
        <v>4.9791572724275559E-3</v>
      </c>
      <c r="U233" s="37" t="s">
        <v>234</v>
      </c>
      <c r="V233" s="65">
        <f>U229</f>
        <v>0.05</v>
      </c>
      <c r="X233" s="75">
        <v>17022.222222222223</v>
      </c>
      <c r="Y233" s="77">
        <v>21277.777777777777</v>
      </c>
      <c r="Z233" s="35"/>
      <c r="AA233" s="68">
        <f>AB226</f>
        <v>2.4328213078574396E-3</v>
      </c>
      <c r="AB233" s="37" t="s">
        <v>234</v>
      </c>
      <c r="AC233" s="65">
        <f>AB229</f>
        <v>0.05</v>
      </c>
    </row>
    <row r="234" spans="10:29" x14ac:dyDescent="0.25">
      <c r="J234" s="75">
        <v>15320</v>
      </c>
      <c r="K234" s="77">
        <v>13192.222222222223</v>
      </c>
      <c r="L234" s="35"/>
      <c r="M234" s="35"/>
      <c r="N234" s="39" t="s">
        <v>233</v>
      </c>
      <c r="O234" s="54"/>
      <c r="Q234" s="75">
        <v>15320</v>
      </c>
      <c r="R234" s="77">
        <v>27235.555555555555</v>
      </c>
      <c r="S234" s="35"/>
      <c r="T234" s="35"/>
      <c r="U234" s="39" t="s">
        <v>233</v>
      </c>
      <c r="V234" s="54"/>
      <c r="X234" s="75">
        <v>15320</v>
      </c>
      <c r="Y234" s="77">
        <v>14468.888888888889</v>
      </c>
      <c r="Z234" s="35"/>
      <c r="AA234" s="35"/>
      <c r="AB234" s="39" t="s">
        <v>233</v>
      </c>
      <c r="AC234" s="54"/>
    </row>
    <row r="235" spans="10:29" x14ac:dyDescent="0.25">
      <c r="J235" s="75">
        <v>7660</v>
      </c>
      <c r="K235" s="77">
        <v>10213.333333333334</v>
      </c>
      <c r="L235" s="35"/>
      <c r="M235" s="35"/>
      <c r="N235" s="35"/>
      <c r="O235" s="54"/>
      <c r="Q235" s="75">
        <v>7660</v>
      </c>
      <c r="R235" s="77">
        <v>18384</v>
      </c>
      <c r="S235" s="35"/>
      <c r="T235" s="35"/>
      <c r="U235" s="35"/>
      <c r="V235" s="54"/>
      <c r="X235" s="75">
        <v>7660</v>
      </c>
      <c r="Y235" s="77">
        <v>6128</v>
      </c>
      <c r="Z235" s="35"/>
      <c r="AA235" s="35"/>
      <c r="AB235" s="35"/>
      <c r="AC235" s="54"/>
    </row>
    <row r="236" spans="10:29" x14ac:dyDescent="0.25">
      <c r="J236" s="75"/>
      <c r="K236" s="77"/>
      <c r="L236" s="35"/>
      <c r="M236" s="35"/>
      <c r="N236" s="35"/>
      <c r="O236" s="54"/>
      <c r="Q236" s="75"/>
      <c r="R236" s="77"/>
      <c r="S236" s="35"/>
      <c r="T236" s="35"/>
      <c r="U236" s="35"/>
      <c r="V236" s="54"/>
      <c r="X236" s="75"/>
      <c r="Y236" s="77"/>
      <c r="Z236" s="35"/>
      <c r="AA236" s="35"/>
      <c r="AB236" s="35"/>
      <c r="AC236" s="54"/>
    </row>
    <row r="237" spans="10:29" x14ac:dyDescent="0.25">
      <c r="J237" s="75">
        <v>51066.666666666664</v>
      </c>
      <c r="K237" s="77">
        <v>20426.666666666668</v>
      </c>
      <c r="L237" s="35"/>
      <c r="M237" s="35" t="s">
        <v>203</v>
      </c>
      <c r="N237" s="35"/>
      <c r="O237" s="54"/>
      <c r="Q237" s="75">
        <v>51066.666666666664</v>
      </c>
      <c r="R237" s="77">
        <v>20426.666666666668</v>
      </c>
      <c r="S237" s="35"/>
      <c r="T237" s="35" t="s">
        <v>203</v>
      </c>
      <c r="U237" s="35"/>
      <c r="V237" s="54"/>
      <c r="X237" s="75">
        <v>51066.666666666664</v>
      </c>
      <c r="Y237" s="77">
        <v>20426.666666666668</v>
      </c>
      <c r="Z237" s="35"/>
      <c r="AA237" s="35" t="s">
        <v>203</v>
      </c>
      <c r="AB237" s="35"/>
      <c r="AC237" s="54"/>
    </row>
    <row r="238" spans="10:29" ht="13.8" thickBot="1" x14ac:dyDescent="0.3">
      <c r="J238" s="75">
        <v>2042.6666666666667</v>
      </c>
      <c r="K238" s="77">
        <v>1532</v>
      </c>
      <c r="L238" s="35"/>
      <c r="M238" s="35"/>
      <c r="N238" s="35"/>
      <c r="O238" s="54"/>
      <c r="Q238" s="75">
        <v>2042.6666666666667</v>
      </c>
      <c r="R238" s="77">
        <v>1532</v>
      </c>
      <c r="S238" s="35"/>
      <c r="T238" s="35"/>
      <c r="U238" s="35"/>
      <c r="V238" s="54"/>
      <c r="X238" s="75">
        <v>2042.6666666666667</v>
      </c>
      <c r="Y238" s="77">
        <v>6128</v>
      </c>
      <c r="Z238" s="35"/>
      <c r="AA238" s="35"/>
      <c r="AB238" s="35"/>
      <c r="AC238" s="54"/>
    </row>
    <row r="239" spans="10:29" x14ac:dyDescent="0.25">
      <c r="J239" s="75">
        <v>41781.818181818184</v>
      </c>
      <c r="K239" s="77"/>
      <c r="L239" s="35"/>
      <c r="M239" s="34"/>
      <c r="N239" s="34" t="s">
        <v>181</v>
      </c>
      <c r="O239" s="62" t="s">
        <v>182</v>
      </c>
      <c r="Q239" s="75">
        <v>41781.818181818184</v>
      </c>
      <c r="R239" s="77"/>
      <c r="S239" s="35"/>
      <c r="T239" s="34"/>
      <c r="U239" s="34" t="s">
        <v>181</v>
      </c>
      <c r="V239" s="62" t="s">
        <v>183</v>
      </c>
      <c r="X239" s="75">
        <v>41781.818181818184</v>
      </c>
      <c r="Y239" s="77"/>
      <c r="Z239" s="35"/>
      <c r="AA239" s="34"/>
      <c r="AB239" s="34" t="s">
        <v>181</v>
      </c>
      <c r="AC239" s="62" t="s">
        <v>184</v>
      </c>
    </row>
    <row r="240" spans="10:29" x14ac:dyDescent="0.25">
      <c r="J240" s="75">
        <v>14468.888888888889</v>
      </c>
      <c r="K240" s="77">
        <v>17022.222222222223</v>
      </c>
      <c r="L240" s="35"/>
      <c r="M240" s="32" t="s">
        <v>204</v>
      </c>
      <c r="N240" s="32">
        <v>15882.738223017292</v>
      </c>
      <c r="O240" s="63">
        <v>14598.305988012482</v>
      </c>
      <c r="Q240" s="75">
        <v>14468.888888888889</v>
      </c>
      <c r="R240" s="77">
        <v>21277.777777777777</v>
      </c>
      <c r="S240" s="35"/>
      <c r="T240" s="32" t="s">
        <v>204</v>
      </c>
      <c r="U240" s="32">
        <v>15882.738223017292</v>
      </c>
      <c r="V240" s="63">
        <v>20963.700500147101</v>
      </c>
      <c r="X240" s="75">
        <v>14468.888888888889</v>
      </c>
      <c r="Y240" s="77">
        <v>11064.444444444445</v>
      </c>
      <c r="Z240" s="35"/>
      <c r="AA240" s="32" t="s">
        <v>204</v>
      </c>
      <c r="AB240" s="32">
        <v>15882.738223017292</v>
      </c>
      <c r="AC240" s="63">
        <v>14501.215971514999</v>
      </c>
    </row>
    <row r="241" spans="10:29" x14ac:dyDescent="0.25">
      <c r="J241" s="75">
        <v>25533.333333333332</v>
      </c>
      <c r="K241" s="77">
        <v>34044.444444444445</v>
      </c>
      <c r="L241" s="35"/>
      <c r="M241" s="32" t="s">
        <v>205</v>
      </c>
      <c r="N241" s="32">
        <v>262831485.76744115</v>
      </c>
      <c r="O241" s="63">
        <v>107792964.15494134</v>
      </c>
      <c r="Q241" s="75">
        <v>25533.333333333332</v>
      </c>
      <c r="R241" s="77"/>
      <c r="S241" s="35"/>
      <c r="T241" s="32" t="s">
        <v>205</v>
      </c>
      <c r="U241" s="32">
        <v>262831485.76744115</v>
      </c>
      <c r="V241" s="63">
        <v>111544126.25660287</v>
      </c>
      <c r="X241" s="75">
        <v>25533.333333333332</v>
      </c>
      <c r="Y241" s="77">
        <v>17022.222222222223</v>
      </c>
      <c r="Z241" s="35"/>
      <c r="AA241" s="32" t="s">
        <v>205</v>
      </c>
      <c r="AB241" s="32">
        <v>262831485.76744115</v>
      </c>
      <c r="AC241" s="63">
        <v>103701012.91282621</v>
      </c>
    </row>
    <row r="242" spans="10:29" x14ac:dyDescent="0.25">
      <c r="J242" s="75">
        <v>7660</v>
      </c>
      <c r="K242" s="77">
        <v>16712.727272727272</v>
      </c>
      <c r="L242" s="35"/>
      <c r="M242" s="32" t="s">
        <v>206</v>
      </c>
      <c r="N242" s="32">
        <v>43</v>
      </c>
      <c r="O242" s="63">
        <v>39</v>
      </c>
      <c r="Q242" s="75">
        <v>7660</v>
      </c>
      <c r="R242" s="77">
        <v>18105.454545454544</v>
      </c>
      <c r="S242" s="35"/>
      <c r="T242" s="32" t="s">
        <v>206</v>
      </c>
      <c r="U242" s="32">
        <v>43</v>
      </c>
      <c r="V242" s="63">
        <v>37</v>
      </c>
      <c r="X242" s="75">
        <v>7660</v>
      </c>
      <c r="Y242" s="77">
        <v>9749.0909090909099</v>
      </c>
      <c r="Z242" s="35"/>
      <c r="AA242" s="32" t="s">
        <v>206</v>
      </c>
      <c r="AB242" s="32">
        <v>43</v>
      </c>
      <c r="AC242" s="63">
        <v>38</v>
      </c>
    </row>
    <row r="243" spans="10:29" x14ac:dyDescent="0.25">
      <c r="J243" s="75">
        <v>14141.538461538461</v>
      </c>
      <c r="K243" s="77">
        <v>11784.615384615385</v>
      </c>
      <c r="L243" s="35"/>
      <c r="M243" s="32" t="s">
        <v>207</v>
      </c>
      <c r="N243" s="32">
        <v>0</v>
      </c>
      <c r="O243" s="63"/>
      <c r="Q243" s="75">
        <v>14141.538461538461</v>
      </c>
      <c r="R243" s="77">
        <v>20033.846153846152</v>
      </c>
      <c r="S243" s="35"/>
      <c r="T243" s="32" t="s">
        <v>207</v>
      </c>
      <c r="U243" s="32">
        <v>0</v>
      </c>
      <c r="V243" s="63"/>
      <c r="X243" s="75">
        <v>14141.538461538461</v>
      </c>
      <c r="Y243" s="77">
        <v>11784.615384615385</v>
      </c>
      <c r="Z243" s="35"/>
      <c r="AA243" s="32" t="s">
        <v>207</v>
      </c>
      <c r="AB243" s="32">
        <v>0</v>
      </c>
      <c r="AC243" s="63"/>
    </row>
    <row r="244" spans="10:29" x14ac:dyDescent="0.25">
      <c r="J244" s="75">
        <v>4979</v>
      </c>
      <c r="K244" s="77">
        <v>9575</v>
      </c>
      <c r="L244" s="35"/>
      <c r="M244" s="32" t="s">
        <v>208</v>
      </c>
      <c r="N244" s="32">
        <v>72</v>
      </c>
      <c r="O244" s="63"/>
      <c r="Q244" s="75">
        <v>4979</v>
      </c>
      <c r="R244" s="77">
        <v>11490</v>
      </c>
      <c r="S244" s="35"/>
      <c r="T244" s="32" t="s">
        <v>208</v>
      </c>
      <c r="U244" s="32">
        <v>73</v>
      </c>
      <c r="V244" s="63"/>
      <c r="X244" s="75">
        <v>4979</v>
      </c>
      <c r="Y244" s="77">
        <v>11490</v>
      </c>
      <c r="Z244" s="35"/>
      <c r="AA244" s="32" t="s">
        <v>208</v>
      </c>
      <c r="AB244" s="32">
        <v>72</v>
      </c>
      <c r="AC244" s="63"/>
    </row>
    <row r="245" spans="10:29" x14ac:dyDescent="0.25">
      <c r="J245" s="75">
        <v>7660</v>
      </c>
      <c r="K245" s="77">
        <v>6128</v>
      </c>
      <c r="L245" s="35"/>
      <c r="M245" s="32" t="s">
        <v>209</v>
      </c>
      <c r="N245" s="32">
        <v>0.43111749146596196</v>
      </c>
      <c r="O245" s="63"/>
      <c r="Q245" s="75">
        <v>7660</v>
      </c>
      <c r="R245" s="77">
        <v>15320</v>
      </c>
      <c r="S245" s="35"/>
      <c r="T245" s="32" t="s">
        <v>209</v>
      </c>
      <c r="U245" s="32">
        <v>-1.681823316328664</v>
      </c>
      <c r="V245" s="63"/>
      <c r="X245" s="75">
        <v>7660</v>
      </c>
      <c r="Y245" s="77">
        <v>5515.2</v>
      </c>
      <c r="Z245" s="35"/>
      <c r="AA245" s="32" t="s">
        <v>209</v>
      </c>
      <c r="AB245" s="32">
        <v>0.46462115678720695</v>
      </c>
      <c r="AC245" s="63"/>
    </row>
    <row r="246" spans="10:29" x14ac:dyDescent="0.25">
      <c r="J246" s="75"/>
      <c r="K246" s="77"/>
      <c r="L246" s="35"/>
      <c r="M246" s="32" t="s">
        <v>210</v>
      </c>
      <c r="N246" s="32">
        <v>0.33383548643835248</v>
      </c>
      <c r="O246" s="63"/>
      <c r="Q246" s="75"/>
      <c r="R246" s="77"/>
      <c r="S246" s="35"/>
      <c r="T246" s="32" t="s">
        <v>210</v>
      </c>
      <c r="U246" s="32">
        <v>4.8438296009605537E-2</v>
      </c>
      <c r="V246" s="63"/>
      <c r="X246" s="75"/>
      <c r="Y246" s="77"/>
      <c r="Z246" s="35"/>
      <c r="AA246" s="32" t="s">
        <v>210</v>
      </c>
      <c r="AB246" s="32">
        <v>0.32180238001883438</v>
      </c>
      <c r="AC246" s="63"/>
    </row>
    <row r="247" spans="10:29" x14ac:dyDescent="0.25">
      <c r="J247" s="75">
        <v>13927.272727272728</v>
      </c>
      <c r="K247" s="77"/>
      <c r="L247" s="35"/>
      <c r="M247" s="32" t="s">
        <v>211</v>
      </c>
      <c r="N247" s="32">
        <v>1.6662936961315378</v>
      </c>
      <c r="O247" s="63"/>
      <c r="Q247" s="75">
        <v>13927.272727272728</v>
      </c>
      <c r="R247" s="77"/>
      <c r="S247" s="35"/>
      <c r="T247" s="32" t="s">
        <v>211</v>
      </c>
      <c r="U247" s="32">
        <v>1.6659962237714305</v>
      </c>
      <c r="V247" s="63"/>
      <c r="X247" s="75">
        <v>13927.272727272728</v>
      </c>
      <c r="Y247" s="77"/>
      <c r="Z247" s="35"/>
      <c r="AA247" s="32" t="s">
        <v>211</v>
      </c>
      <c r="AB247" s="32">
        <v>1.6662936961315378</v>
      </c>
      <c r="AC247" s="63"/>
    </row>
    <row r="248" spans="10:29" x14ac:dyDescent="0.25">
      <c r="J248" s="75">
        <v>11784.615384615385</v>
      </c>
      <c r="K248" s="77">
        <v>11784.615384615385</v>
      </c>
      <c r="L248" s="35"/>
      <c r="M248" s="32" t="s">
        <v>212</v>
      </c>
      <c r="N248" s="32">
        <v>0.66767097287670496</v>
      </c>
      <c r="O248" s="63"/>
      <c r="Q248" s="75">
        <v>11784.615384615385</v>
      </c>
      <c r="R248" s="77">
        <v>12963.076923076924</v>
      </c>
      <c r="S248" s="35"/>
      <c r="T248" s="32" t="s">
        <v>212</v>
      </c>
      <c r="U248" s="32">
        <v>9.6876592019211075E-2</v>
      </c>
      <c r="V248" s="63"/>
      <c r="X248" s="75">
        <v>11784.615384615385</v>
      </c>
      <c r="Y248" s="77">
        <v>7070.7692307692305</v>
      </c>
      <c r="Z248" s="35"/>
      <c r="AA248" s="32" t="s">
        <v>212</v>
      </c>
      <c r="AB248" s="32">
        <v>0.64360476003766875</v>
      </c>
      <c r="AC248" s="63"/>
    </row>
    <row r="249" spans="10:29" x14ac:dyDescent="0.25">
      <c r="J249" s="75">
        <v>5892.3076923076924</v>
      </c>
      <c r="K249" s="77"/>
      <c r="L249" s="35"/>
      <c r="M249" s="32" t="s">
        <v>213</v>
      </c>
      <c r="N249" s="32">
        <v>1.9934635666618719</v>
      </c>
      <c r="O249" s="63"/>
      <c r="Q249" s="75">
        <v>5892.3076923076924</v>
      </c>
      <c r="R249" s="77">
        <v>5892.3076923076924</v>
      </c>
      <c r="S249" s="35"/>
      <c r="T249" s="32" t="s">
        <v>213</v>
      </c>
      <c r="U249" s="32">
        <v>1.9929971258898567</v>
      </c>
      <c r="V249" s="63"/>
      <c r="X249" s="75">
        <v>5892.3076923076924</v>
      </c>
      <c r="Y249" s="77"/>
      <c r="Z249" s="35"/>
      <c r="AA249" s="32" t="s">
        <v>213</v>
      </c>
      <c r="AB249" s="32">
        <v>1.9934635666618719</v>
      </c>
      <c r="AC249" s="63"/>
    </row>
    <row r="250" spans="10:29" ht="13.8" thickBot="1" x14ac:dyDescent="0.3">
      <c r="J250" s="75"/>
      <c r="K250" s="77"/>
      <c r="L250" s="35"/>
      <c r="M250" s="33"/>
      <c r="N250" s="33"/>
      <c r="O250" s="64"/>
      <c r="Q250" s="75"/>
      <c r="R250" s="77"/>
      <c r="S250" s="35"/>
      <c r="T250" s="33"/>
      <c r="U250" s="33"/>
      <c r="V250" s="64"/>
      <c r="X250" s="75"/>
      <c r="Y250" s="77"/>
      <c r="Z250" s="35"/>
      <c r="AA250" s="33"/>
      <c r="AB250" s="33"/>
      <c r="AC250" s="64"/>
    </row>
    <row r="251" spans="10:29" x14ac:dyDescent="0.25">
      <c r="J251" s="75"/>
      <c r="K251" s="77"/>
      <c r="L251" s="35"/>
      <c r="M251" s="35"/>
      <c r="N251" s="35"/>
      <c r="O251" s="54"/>
      <c r="Q251" s="75"/>
      <c r="R251" s="77"/>
      <c r="S251" s="35"/>
      <c r="T251" s="35"/>
      <c r="U251" s="35"/>
      <c r="V251" s="54"/>
      <c r="X251" s="75"/>
      <c r="Y251" s="77"/>
      <c r="Z251" s="35"/>
      <c r="AA251" s="35"/>
      <c r="AB251" s="35"/>
      <c r="AC251" s="54"/>
    </row>
    <row r="252" spans="10:29" x14ac:dyDescent="0.25">
      <c r="J252" s="75">
        <v>11784.615384615385</v>
      </c>
      <c r="K252" s="77">
        <v>11784.615384615385</v>
      </c>
      <c r="L252" s="35"/>
      <c r="M252" s="38" t="s">
        <v>227</v>
      </c>
      <c r="N252" s="67">
        <f>N245</f>
        <v>0.43111749146596196</v>
      </c>
      <c r="O252" s="54"/>
      <c r="Q252" s="75">
        <v>11784.615384615385</v>
      </c>
      <c r="R252" s="77">
        <v>11784.615384615385</v>
      </c>
      <c r="S252" s="35"/>
      <c r="T252" s="38" t="s">
        <v>227</v>
      </c>
      <c r="U252" s="67">
        <f>U245</f>
        <v>-1.681823316328664</v>
      </c>
      <c r="V252" s="54"/>
      <c r="X252" s="75">
        <v>11784.615384615385</v>
      </c>
      <c r="Y252" s="77">
        <v>35353.846153846156</v>
      </c>
      <c r="Z252" s="35"/>
      <c r="AA252" s="38" t="s">
        <v>227</v>
      </c>
      <c r="AB252" s="67">
        <f>AB245</f>
        <v>0.46462115678720695</v>
      </c>
      <c r="AC252" s="54"/>
    </row>
    <row r="253" spans="10:29" x14ac:dyDescent="0.25">
      <c r="J253" s="75">
        <v>38300</v>
      </c>
      <c r="K253" s="77">
        <v>38300</v>
      </c>
      <c r="L253" s="35"/>
      <c r="M253" s="38" t="s">
        <v>228</v>
      </c>
      <c r="N253" s="38" t="s">
        <v>247</v>
      </c>
      <c r="O253" s="54"/>
      <c r="Q253" s="75">
        <v>38300</v>
      </c>
      <c r="R253" s="77">
        <v>38300</v>
      </c>
      <c r="S253" s="35"/>
      <c r="T253" s="38" t="s">
        <v>228</v>
      </c>
      <c r="U253" s="38" t="s">
        <v>247</v>
      </c>
      <c r="V253" s="54"/>
      <c r="X253" s="75">
        <v>38300</v>
      </c>
      <c r="Y253" s="77">
        <v>38300</v>
      </c>
      <c r="Z253" s="35"/>
      <c r="AA253" s="38" t="s">
        <v>228</v>
      </c>
      <c r="AB253" s="38" t="s">
        <v>247</v>
      </c>
      <c r="AC253" s="54"/>
    </row>
    <row r="254" spans="10:29" x14ac:dyDescent="0.25">
      <c r="J254" s="75">
        <v>51066.666666666664</v>
      </c>
      <c r="K254" s="77">
        <v>40853.333333333336</v>
      </c>
      <c r="L254" s="35"/>
      <c r="M254" s="38" t="s">
        <v>229</v>
      </c>
      <c r="N254" s="35"/>
      <c r="O254" s="54"/>
      <c r="Q254" s="75">
        <v>51066.666666666664</v>
      </c>
      <c r="R254" s="77">
        <v>51066.666666666664</v>
      </c>
      <c r="S254" s="35"/>
      <c r="T254" s="38" t="s">
        <v>229</v>
      </c>
      <c r="U254" s="35"/>
      <c r="V254" s="54"/>
      <c r="X254" s="75">
        <v>51066.666666666664</v>
      </c>
      <c r="Y254" s="77">
        <v>40853.333333333336</v>
      </c>
      <c r="Z254" s="35"/>
      <c r="AA254" s="38" t="s">
        <v>229</v>
      </c>
      <c r="AB254" s="35"/>
      <c r="AC254" s="54"/>
    </row>
    <row r="255" spans="10:29" x14ac:dyDescent="0.25">
      <c r="J255" s="75"/>
      <c r="K255" s="77">
        <v>38300</v>
      </c>
      <c r="L255" s="35"/>
      <c r="M255" s="35"/>
      <c r="N255" s="35"/>
      <c r="O255" s="54"/>
      <c r="Q255" s="75"/>
      <c r="R255" s="77">
        <v>29788.888888888891</v>
      </c>
      <c r="S255" s="35"/>
      <c r="T255" s="35"/>
      <c r="U255" s="35"/>
      <c r="V255" s="54"/>
      <c r="X255" s="75"/>
      <c r="Y255" s="77">
        <v>29788.888888888891</v>
      </c>
      <c r="Z255" s="35"/>
      <c r="AA255" s="35"/>
      <c r="AB255" s="35"/>
      <c r="AC255" s="54"/>
    </row>
    <row r="256" spans="10:29" x14ac:dyDescent="0.25">
      <c r="J256" s="75">
        <v>13927.272727272728</v>
      </c>
      <c r="K256" s="77">
        <v>16712.727272727272</v>
      </c>
      <c r="L256" s="35"/>
      <c r="M256" s="40" t="s">
        <v>230</v>
      </c>
      <c r="N256" s="35"/>
      <c r="O256" s="54"/>
      <c r="Q256" s="75">
        <v>13927.272727272728</v>
      </c>
      <c r="R256" s="77">
        <v>15320</v>
      </c>
      <c r="S256" s="35"/>
      <c r="T256" s="40" t="s">
        <v>230</v>
      </c>
      <c r="U256" s="35"/>
      <c r="V256" s="54"/>
      <c r="X256" s="75">
        <v>13927.272727272728</v>
      </c>
      <c r="Y256" s="77"/>
      <c r="Z256" s="35"/>
      <c r="AA256" s="40" t="s">
        <v>230</v>
      </c>
      <c r="AB256" s="35"/>
      <c r="AC256" s="54"/>
    </row>
    <row r="257" spans="10:29" x14ac:dyDescent="0.25">
      <c r="J257" s="75">
        <v>10213.333333333334</v>
      </c>
      <c r="K257" s="77">
        <v>10213.333333333334</v>
      </c>
      <c r="L257" s="35"/>
      <c r="M257" s="38" t="s">
        <v>248</v>
      </c>
      <c r="N257" s="35"/>
      <c r="O257" s="54"/>
      <c r="Q257" s="75">
        <v>10213.333333333334</v>
      </c>
      <c r="R257" s="77">
        <v>10213.333333333334</v>
      </c>
      <c r="S257" s="35"/>
      <c r="T257" s="38" t="s">
        <v>248</v>
      </c>
      <c r="U257" s="35"/>
      <c r="V257" s="54"/>
      <c r="X257" s="75">
        <v>10213.333333333334</v>
      </c>
      <c r="Y257" s="77">
        <v>10213.333333333334</v>
      </c>
      <c r="Z257" s="35"/>
      <c r="AA257" s="38" t="s">
        <v>248</v>
      </c>
      <c r="AB257" s="35"/>
      <c r="AC257" s="54"/>
    </row>
    <row r="258" spans="10:29" x14ac:dyDescent="0.25">
      <c r="J258" s="75">
        <v>61280</v>
      </c>
      <c r="K258" s="77"/>
      <c r="L258" s="35"/>
      <c r="M258" s="35"/>
      <c r="N258" s="35"/>
      <c r="O258" s="54"/>
      <c r="Q258" s="75">
        <v>61280</v>
      </c>
      <c r="R258" s="77"/>
      <c r="S258" s="35"/>
      <c r="T258" s="35"/>
      <c r="U258" s="35"/>
      <c r="V258" s="54"/>
      <c r="X258" s="75">
        <v>61280</v>
      </c>
      <c r="Y258" s="77">
        <v>30640</v>
      </c>
      <c r="Z258" s="35"/>
      <c r="AA258" s="35"/>
      <c r="AB258" s="35"/>
      <c r="AC258" s="54"/>
    </row>
    <row r="259" spans="10:29" x14ac:dyDescent="0.25">
      <c r="J259" s="75">
        <v>1915</v>
      </c>
      <c r="K259" s="77"/>
      <c r="L259" s="35"/>
      <c r="M259" s="38" t="s">
        <v>231</v>
      </c>
      <c r="N259" s="35"/>
      <c r="O259" s="54"/>
      <c r="Q259" s="75">
        <v>1915</v>
      </c>
      <c r="R259" s="77"/>
      <c r="S259" s="35"/>
      <c r="T259" s="38" t="s">
        <v>231</v>
      </c>
      <c r="U259" s="35"/>
      <c r="V259" s="54"/>
      <c r="X259" s="75">
        <v>1915</v>
      </c>
      <c r="Y259" s="77"/>
      <c r="Z259" s="35"/>
      <c r="AA259" s="38" t="s">
        <v>231</v>
      </c>
      <c r="AB259" s="35"/>
      <c r="AC259" s="54"/>
    </row>
    <row r="260" spans="10:29" x14ac:dyDescent="0.25">
      <c r="J260" s="75"/>
      <c r="K260" s="77">
        <v>9192</v>
      </c>
      <c r="L260" s="35"/>
      <c r="M260" s="38" t="s">
        <v>232</v>
      </c>
      <c r="N260" s="35"/>
      <c r="O260" s="54"/>
      <c r="Q260" s="75"/>
      <c r="R260" s="77">
        <v>45960</v>
      </c>
      <c r="S260" s="35"/>
      <c r="T260" s="38" t="s">
        <v>232</v>
      </c>
      <c r="U260" s="35"/>
      <c r="V260" s="54"/>
      <c r="X260" s="75"/>
      <c r="Y260" s="77"/>
      <c r="Z260" s="35"/>
      <c r="AA260" s="38" t="s">
        <v>232</v>
      </c>
      <c r="AB260" s="35"/>
      <c r="AC260" s="54"/>
    </row>
    <row r="261" spans="10:29" x14ac:dyDescent="0.25">
      <c r="J261" s="75">
        <v>7149.333333333333</v>
      </c>
      <c r="K261" s="77">
        <v>6128</v>
      </c>
      <c r="L261" s="35"/>
      <c r="M261" s="35"/>
      <c r="N261" s="35"/>
      <c r="O261" s="54"/>
      <c r="Q261" s="75">
        <v>7149.333333333333</v>
      </c>
      <c r="R261" s="77">
        <v>28086.666666666668</v>
      </c>
      <c r="S261" s="35"/>
      <c r="T261" s="35"/>
      <c r="U261" s="35"/>
      <c r="V261" s="54"/>
      <c r="X261" s="75">
        <v>7149.333333333333</v>
      </c>
      <c r="Y261" s="77">
        <v>6128</v>
      </c>
      <c r="Z261" s="35"/>
      <c r="AA261" s="35"/>
      <c r="AB261" s="35"/>
      <c r="AC261" s="54"/>
    </row>
    <row r="262" spans="10:29" x14ac:dyDescent="0.25">
      <c r="J262" s="75">
        <v>8681.3333333333339</v>
      </c>
      <c r="K262" s="77">
        <v>11234.666666666666</v>
      </c>
      <c r="L262" s="35"/>
      <c r="M262" s="35"/>
      <c r="N262" s="35"/>
      <c r="O262" s="54"/>
      <c r="Q262" s="75">
        <v>8681.3333333333339</v>
      </c>
      <c r="R262" s="77">
        <v>25533.333333333332</v>
      </c>
      <c r="S262" s="35"/>
      <c r="T262" s="35"/>
      <c r="U262" s="35"/>
      <c r="V262" s="54"/>
      <c r="X262" s="75">
        <v>8681.3333333333339</v>
      </c>
      <c r="Y262" s="77">
        <v>13788</v>
      </c>
      <c r="Z262" s="35"/>
      <c r="AA262" s="35"/>
      <c r="AB262" s="35"/>
      <c r="AC262" s="54"/>
    </row>
    <row r="263" spans="10:29" x14ac:dyDescent="0.25">
      <c r="J263" s="75">
        <v>9296.116504854368</v>
      </c>
      <c r="K263" s="77">
        <v>8366.5048543689318</v>
      </c>
      <c r="L263" s="35"/>
      <c r="M263" s="35"/>
      <c r="N263" s="35"/>
      <c r="O263" s="54"/>
      <c r="Q263" s="75">
        <v>9296.116504854368</v>
      </c>
      <c r="R263" s="77">
        <v>17662.6213592233</v>
      </c>
      <c r="S263" s="35"/>
      <c r="T263" s="35"/>
      <c r="U263" s="35"/>
      <c r="V263" s="54"/>
      <c r="X263" s="75">
        <v>9296.116504854368</v>
      </c>
      <c r="Y263" s="77">
        <v>5577.6699029126212</v>
      </c>
      <c r="Z263" s="35"/>
      <c r="AA263" s="35"/>
      <c r="AB263" s="35"/>
      <c r="AC263" s="54"/>
    </row>
    <row r="264" spans="10:29" x14ac:dyDescent="0.25">
      <c r="J264" s="75">
        <v>7660</v>
      </c>
      <c r="K264" s="77">
        <v>5957.7777777777774</v>
      </c>
      <c r="L264" s="35"/>
      <c r="M264" s="35"/>
      <c r="N264" s="35"/>
      <c r="O264" s="54"/>
      <c r="Q264" s="75">
        <v>7660</v>
      </c>
      <c r="R264" s="77">
        <v>15320</v>
      </c>
      <c r="S264" s="35"/>
      <c r="T264" s="35"/>
      <c r="U264" s="35"/>
      <c r="V264" s="54"/>
      <c r="X264" s="75">
        <v>7660</v>
      </c>
      <c r="Y264" s="77">
        <v>8511.1111111111113</v>
      </c>
      <c r="Z264" s="35"/>
      <c r="AA264" s="35"/>
      <c r="AB264" s="35"/>
      <c r="AC264" s="54"/>
    </row>
    <row r="265" spans="10:29" x14ac:dyDescent="0.25">
      <c r="J265" s="75">
        <v>9427.6923076923085</v>
      </c>
      <c r="K265" s="77">
        <v>11784.615384615385</v>
      </c>
      <c r="L265" s="35"/>
      <c r="M265" s="35"/>
      <c r="N265" s="35"/>
      <c r="O265" s="54"/>
      <c r="Q265" s="75">
        <v>9427.6923076923085</v>
      </c>
      <c r="R265" s="77">
        <v>15320</v>
      </c>
      <c r="S265" s="35"/>
      <c r="T265" s="35"/>
      <c r="U265" s="35"/>
      <c r="V265" s="54"/>
      <c r="X265" s="75">
        <v>9427.6923076923085</v>
      </c>
      <c r="Y265" s="77">
        <v>8249.2307692307695</v>
      </c>
      <c r="Z265" s="35"/>
      <c r="AA265" s="35"/>
      <c r="AB265" s="35"/>
      <c r="AC265" s="54"/>
    </row>
    <row r="266" spans="10:29" x14ac:dyDescent="0.25">
      <c r="J266" s="75">
        <v>12256</v>
      </c>
      <c r="K266" s="77">
        <v>12256</v>
      </c>
      <c r="L266" s="35"/>
      <c r="M266" s="35"/>
      <c r="N266" s="35"/>
      <c r="O266" s="54"/>
      <c r="Q266" s="75">
        <v>12256</v>
      </c>
      <c r="R266" s="77">
        <v>25533.333333333332</v>
      </c>
      <c r="S266" s="35"/>
      <c r="T266" s="35"/>
      <c r="U266" s="35"/>
      <c r="V266" s="54"/>
      <c r="X266" s="75">
        <v>12256</v>
      </c>
      <c r="Y266" s="77">
        <v>12256</v>
      </c>
      <c r="Z266" s="35"/>
      <c r="AA266" s="35"/>
      <c r="AB266" s="35"/>
      <c r="AC266" s="54"/>
    </row>
    <row r="267" spans="10:29" x14ac:dyDescent="0.25">
      <c r="J267" s="75">
        <v>8249.2307692307695</v>
      </c>
      <c r="K267" s="77">
        <v>9427.6923076923085</v>
      </c>
      <c r="L267" s="35"/>
      <c r="M267" s="35"/>
      <c r="N267" s="35"/>
      <c r="O267" s="54"/>
      <c r="Q267" s="75">
        <v>8249.2307692307695</v>
      </c>
      <c r="R267" s="77">
        <v>23569.23076923077</v>
      </c>
      <c r="S267" s="35"/>
      <c r="T267" s="35"/>
      <c r="U267" s="35"/>
      <c r="V267" s="54"/>
      <c r="X267" s="75">
        <v>8249.2307692307695</v>
      </c>
      <c r="Y267" s="77">
        <v>14730.76923076923</v>
      </c>
      <c r="Z267" s="35"/>
      <c r="AA267" s="35"/>
      <c r="AB267" s="35"/>
      <c r="AC267" s="54"/>
    </row>
    <row r="268" spans="10:29" x14ac:dyDescent="0.25">
      <c r="J268" s="75">
        <v>13927.272727272728</v>
      </c>
      <c r="K268" s="77">
        <v>13927.272727272728</v>
      </c>
      <c r="L268" s="35"/>
      <c r="M268" s="35"/>
      <c r="N268" s="35"/>
      <c r="O268" s="54"/>
      <c r="Q268" s="75">
        <v>13927.272727272728</v>
      </c>
      <c r="R268" s="77">
        <v>20890.909090909092</v>
      </c>
      <c r="S268" s="35"/>
      <c r="T268" s="35"/>
      <c r="U268" s="35"/>
      <c r="V268" s="54"/>
      <c r="X268" s="75">
        <v>13927.272727272728</v>
      </c>
      <c r="Y268" s="77">
        <v>14623.636363636364</v>
      </c>
      <c r="Z268" s="35"/>
      <c r="AA268" s="35"/>
      <c r="AB268" s="35"/>
      <c r="AC268" s="54"/>
    </row>
    <row r="269" spans="10:29" x14ac:dyDescent="0.25">
      <c r="J269" s="76">
        <v>9296.116504854368</v>
      </c>
      <c r="K269" s="78">
        <v>18592.233009708736</v>
      </c>
      <c r="L269" s="55"/>
      <c r="M269" s="55"/>
      <c r="N269" s="55"/>
      <c r="O269" s="56"/>
      <c r="Q269" s="76">
        <v>9296.116504854368</v>
      </c>
      <c r="R269" s="78">
        <v>31606.796116504855</v>
      </c>
      <c r="S269" s="55"/>
      <c r="T269" s="55"/>
      <c r="U269" s="55"/>
      <c r="V269" s="56"/>
      <c r="X269" s="76">
        <v>9296.116504854368</v>
      </c>
      <c r="Y269" s="78">
        <v>10225.728155339806</v>
      </c>
      <c r="Z269" s="55"/>
      <c r="AA269" s="55"/>
      <c r="AB269" s="55"/>
      <c r="AC269" s="56"/>
    </row>
    <row r="272" spans="10:29" x14ac:dyDescent="0.25">
      <c r="J272" s="79" t="s">
        <v>182</v>
      </c>
      <c r="K272" s="80" t="s">
        <v>183</v>
      </c>
      <c r="L272" s="43"/>
      <c r="M272" s="43" t="s">
        <v>214</v>
      </c>
      <c r="N272" s="43"/>
      <c r="O272" s="61"/>
      <c r="Q272" s="57" t="s">
        <v>182</v>
      </c>
      <c r="R272" s="58" t="s">
        <v>184</v>
      </c>
      <c r="S272" s="43"/>
      <c r="T272" s="43" t="s">
        <v>214</v>
      </c>
      <c r="U272" s="43"/>
      <c r="V272" s="61"/>
    </row>
    <row r="273" spans="10:22" ht="13.8" thickBot="1" x14ac:dyDescent="0.3">
      <c r="J273" s="81">
        <v>27854.545454545456</v>
      </c>
      <c r="K273" s="82">
        <v>13927.272727272728</v>
      </c>
      <c r="L273" s="35"/>
      <c r="M273" s="35"/>
      <c r="N273" s="35"/>
      <c r="O273" s="54"/>
      <c r="Q273" s="75">
        <v>27854.545454545456</v>
      </c>
      <c r="R273" s="77">
        <v>13927.272727272728</v>
      </c>
      <c r="S273" s="35"/>
      <c r="T273" s="35"/>
      <c r="U273" s="35"/>
      <c r="V273" s="54"/>
    </row>
    <row r="274" spans="10:22" x14ac:dyDescent="0.25">
      <c r="J274" s="81">
        <v>1859.2233009708739</v>
      </c>
      <c r="K274" s="82"/>
      <c r="L274" s="35"/>
      <c r="M274" s="34"/>
      <c r="N274" s="34" t="s">
        <v>182</v>
      </c>
      <c r="O274" s="62" t="s">
        <v>183</v>
      </c>
      <c r="Q274" s="75">
        <v>1859.2233009708739</v>
      </c>
      <c r="R274" s="77"/>
      <c r="S274" s="35"/>
      <c r="T274" s="34"/>
      <c r="U274" s="34" t="s">
        <v>182</v>
      </c>
      <c r="V274" s="62" t="s">
        <v>184</v>
      </c>
    </row>
    <row r="275" spans="10:22" x14ac:dyDescent="0.25">
      <c r="J275" s="81"/>
      <c r="K275" s="82"/>
      <c r="L275" s="35"/>
      <c r="M275" s="32" t="s">
        <v>204</v>
      </c>
      <c r="N275" s="32">
        <v>14598.305988012482</v>
      </c>
      <c r="O275" s="63">
        <v>20963.700500147101</v>
      </c>
      <c r="Q275" s="75"/>
      <c r="R275" s="77">
        <v>13927.272727272728</v>
      </c>
      <c r="S275" s="35"/>
      <c r="T275" s="32" t="s">
        <v>204</v>
      </c>
      <c r="U275" s="32">
        <v>14598.305988012482</v>
      </c>
      <c r="V275" s="63">
        <v>14501.215971514999</v>
      </c>
    </row>
    <row r="276" spans="10:22" x14ac:dyDescent="0.25">
      <c r="J276" s="81">
        <v>9749.0909090909099</v>
      </c>
      <c r="K276" s="82"/>
      <c r="L276" s="35"/>
      <c r="M276" s="32" t="s">
        <v>205</v>
      </c>
      <c r="N276" s="32">
        <v>107792964.15494134</v>
      </c>
      <c r="O276" s="63">
        <v>111544126.25660287</v>
      </c>
      <c r="Q276" s="75">
        <v>9749.0909090909099</v>
      </c>
      <c r="R276" s="77"/>
      <c r="S276" s="35"/>
      <c r="T276" s="32" t="s">
        <v>205</v>
      </c>
      <c r="U276" s="32">
        <v>107792964.15494134</v>
      </c>
      <c r="V276" s="63">
        <v>103701012.91282621</v>
      </c>
    </row>
    <row r="277" spans="10:22" x14ac:dyDescent="0.25">
      <c r="J277" s="81">
        <v>8249.2307692307695</v>
      </c>
      <c r="K277" s="82">
        <v>27104.615384615383</v>
      </c>
      <c r="L277" s="35"/>
      <c r="M277" s="32" t="s">
        <v>206</v>
      </c>
      <c r="N277" s="32">
        <v>39</v>
      </c>
      <c r="O277" s="63">
        <v>37</v>
      </c>
      <c r="Q277" s="75">
        <v>8249.2307692307695</v>
      </c>
      <c r="R277" s="77">
        <v>5892.3076923076924</v>
      </c>
      <c r="S277" s="35"/>
      <c r="T277" s="32" t="s">
        <v>206</v>
      </c>
      <c r="U277" s="32">
        <v>39</v>
      </c>
      <c r="V277" s="63">
        <v>38</v>
      </c>
    </row>
    <row r="278" spans="10:22" x14ac:dyDescent="0.25">
      <c r="J278" s="81">
        <v>26029.126213592233</v>
      </c>
      <c r="K278" s="82">
        <v>27888.349514563106</v>
      </c>
      <c r="L278" s="35"/>
      <c r="M278" s="32" t="s">
        <v>208</v>
      </c>
      <c r="N278" s="32">
        <v>38</v>
      </c>
      <c r="O278" s="63">
        <v>36</v>
      </c>
      <c r="Q278" s="75">
        <v>26029.126213592233</v>
      </c>
      <c r="R278" s="77">
        <v>3718.4466019417478</v>
      </c>
      <c r="S278" s="35"/>
      <c r="T278" s="32" t="s">
        <v>208</v>
      </c>
      <c r="U278" s="32">
        <v>38</v>
      </c>
      <c r="V278" s="63">
        <v>37</v>
      </c>
    </row>
    <row r="279" spans="10:22" x14ac:dyDescent="0.25">
      <c r="J279" s="81"/>
      <c r="K279" s="82"/>
      <c r="L279" s="35"/>
      <c r="M279" s="32" t="s">
        <v>215</v>
      </c>
      <c r="N279" s="32">
        <v>0.96637059944302106</v>
      </c>
      <c r="O279" s="63"/>
      <c r="Q279" s="75"/>
      <c r="R279" s="77">
        <v>27888.349514563106</v>
      </c>
      <c r="S279" s="35"/>
      <c r="T279" s="32" t="s">
        <v>215</v>
      </c>
      <c r="U279" s="32">
        <v>1.039459125105701</v>
      </c>
      <c r="V279" s="63"/>
    </row>
    <row r="280" spans="10:22" x14ac:dyDescent="0.25">
      <c r="J280" s="81">
        <v>6963.636363636364</v>
      </c>
      <c r="K280" s="82">
        <v>11838.181818181818</v>
      </c>
      <c r="L280" s="35"/>
      <c r="M280" s="32" t="s">
        <v>216</v>
      </c>
      <c r="N280" s="32">
        <v>0.45767656142016744</v>
      </c>
      <c r="O280" s="63"/>
      <c r="Q280" s="75">
        <v>6963.636363636364</v>
      </c>
      <c r="R280" s="77">
        <v>2785.4545454545455</v>
      </c>
      <c r="S280" s="35"/>
      <c r="T280" s="32" t="s">
        <v>216</v>
      </c>
      <c r="U280" s="32">
        <v>0.45373639515118874</v>
      </c>
      <c r="V280" s="63"/>
    </row>
    <row r="281" spans="10:22" ht="13.8" thickBot="1" x14ac:dyDescent="0.3">
      <c r="J281" s="81">
        <v>8838.461538461539</v>
      </c>
      <c r="K281" s="82">
        <v>21212.307692307691</v>
      </c>
      <c r="L281" s="35"/>
      <c r="M281" s="33" t="s">
        <v>217</v>
      </c>
      <c r="N281" s="33">
        <v>0.57943580577415199</v>
      </c>
      <c r="O281" s="64"/>
      <c r="Q281" s="75">
        <v>8838.461538461539</v>
      </c>
      <c r="R281" s="77">
        <v>7070.7692307692305</v>
      </c>
      <c r="S281" s="35"/>
      <c r="T281" s="33" t="s">
        <v>217</v>
      </c>
      <c r="U281" s="33">
        <v>1.7250733753616092</v>
      </c>
      <c r="V281" s="64"/>
    </row>
    <row r="282" spans="10:22" x14ac:dyDescent="0.25">
      <c r="J282" s="81">
        <v>2553.3333333333335</v>
      </c>
      <c r="K282" s="82">
        <v>15320</v>
      </c>
      <c r="L282" s="35"/>
      <c r="M282" s="35"/>
      <c r="N282" s="32"/>
      <c r="O282" s="63"/>
      <c r="Q282" s="75">
        <v>2553.3333333333335</v>
      </c>
      <c r="R282" s="77"/>
      <c r="S282" s="35"/>
      <c r="T282" s="35"/>
      <c r="U282" s="32"/>
      <c r="V282" s="63"/>
    </row>
    <row r="283" spans="10:22" x14ac:dyDescent="0.25">
      <c r="J283" s="81"/>
      <c r="K283" s="82"/>
      <c r="L283" s="35"/>
      <c r="M283" s="38" t="s">
        <v>218</v>
      </c>
      <c r="N283" s="32">
        <v>0.05</v>
      </c>
      <c r="O283" s="63"/>
      <c r="Q283" s="75"/>
      <c r="R283" s="77">
        <v>30640</v>
      </c>
      <c r="S283" s="35"/>
      <c r="T283" s="38" t="s">
        <v>218</v>
      </c>
      <c r="U283" s="32">
        <v>0.05</v>
      </c>
      <c r="V283" s="63"/>
    </row>
    <row r="284" spans="10:22" x14ac:dyDescent="0.25">
      <c r="J284" s="81">
        <v>10213.333333333334</v>
      </c>
      <c r="K284" s="82">
        <v>18384</v>
      </c>
      <c r="L284" s="35"/>
      <c r="M284" s="38" t="s">
        <v>220</v>
      </c>
      <c r="N284" s="37" t="s">
        <v>221</v>
      </c>
      <c r="O284" s="63"/>
      <c r="Q284" s="75">
        <v>10213.333333333334</v>
      </c>
      <c r="R284" s="77">
        <v>10213.333333333334</v>
      </c>
      <c r="S284" s="35"/>
      <c r="T284" s="38" t="s">
        <v>220</v>
      </c>
      <c r="U284" s="37" t="s">
        <v>221</v>
      </c>
      <c r="V284" s="63"/>
    </row>
    <row r="285" spans="10:22" x14ac:dyDescent="0.25">
      <c r="J285" s="81">
        <v>6808.8888888888887</v>
      </c>
      <c r="K285" s="82">
        <v>9787.7777777777774</v>
      </c>
      <c r="L285" s="35"/>
      <c r="M285" s="38" t="s">
        <v>219</v>
      </c>
      <c r="N285" s="37" t="s">
        <v>222</v>
      </c>
      <c r="O285" s="63"/>
      <c r="Q285" s="75">
        <v>6808.8888888888887</v>
      </c>
      <c r="R285" s="77">
        <v>8511.1111111111113</v>
      </c>
      <c r="S285" s="35"/>
      <c r="T285" s="38" t="s">
        <v>219</v>
      </c>
      <c r="U285" s="37" t="s">
        <v>222</v>
      </c>
      <c r="V285" s="63"/>
    </row>
    <row r="286" spans="10:22" x14ac:dyDescent="0.25">
      <c r="J286" s="81">
        <v>10724</v>
      </c>
      <c r="K286" s="82">
        <v>13277.333333333334</v>
      </c>
      <c r="L286" s="35"/>
      <c r="M286" s="37" t="s">
        <v>246</v>
      </c>
      <c r="N286" s="32"/>
      <c r="O286" s="65" t="s">
        <v>218</v>
      </c>
      <c r="Q286" s="75">
        <v>10724</v>
      </c>
      <c r="R286" s="77">
        <v>5106.666666666667</v>
      </c>
      <c r="S286" s="35"/>
      <c r="T286" s="37" t="s">
        <v>246</v>
      </c>
      <c r="U286" s="32"/>
      <c r="V286" s="65" t="s">
        <v>218</v>
      </c>
    </row>
    <row r="287" spans="10:22" x14ac:dyDescent="0.25">
      <c r="J287" s="81">
        <v>34044.444444444445</v>
      </c>
      <c r="K287" s="82">
        <v>38300</v>
      </c>
      <c r="L287" s="35"/>
      <c r="M287" s="68">
        <f>N280</f>
        <v>0.45767656142016744</v>
      </c>
      <c r="N287" s="37" t="s">
        <v>223</v>
      </c>
      <c r="O287" s="65">
        <f>N283</f>
        <v>0.05</v>
      </c>
      <c r="Q287" s="75">
        <v>34044.444444444445</v>
      </c>
      <c r="R287" s="77">
        <v>21277.777777777777</v>
      </c>
      <c r="S287" s="35"/>
      <c r="T287" s="68">
        <f>U280</f>
        <v>0.45373639515118874</v>
      </c>
      <c r="U287" s="37" t="s">
        <v>223</v>
      </c>
      <c r="V287" s="65">
        <f>U283</f>
        <v>0.05</v>
      </c>
    </row>
    <row r="288" spans="10:22" x14ac:dyDescent="0.25">
      <c r="J288" s="81">
        <v>13192.222222222223</v>
      </c>
      <c r="K288" s="82">
        <v>27235.555555555555</v>
      </c>
      <c r="L288" s="35"/>
      <c r="M288" s="35"/>
      <c r="N288" s="39" t="s">
        <v>224</v>
      </c>
      <c r="O288" s="54"/>
      <c r="Q288" s="75">
        <v>13192.222222222223</v>
      </c>
      <c r="R288" s="77">
        <v>14468.888888888889</v>
      </c>
      <c r="S288" s="35"/>
      <c r="T288" s="35"/>
      <c r="U288" s="39" t="s">
        <v>224</v>
      </c>
      <c r="V288" s="54"/>
    </row>
    <row r="289" spans="10:22" x14ac:dyDescent="0.25">
      <c r="J289" s="81">
        <v>10213.333333333334</v>
      </c>
      <c r="K289" s="82">
        <v>18384</v>
      </c>
      <c r="L289" s="35"/>
      <c r="M289" s="35"/>
      <c r="N289" s="35"/>
      <c r="O289" s="54"/>
      <c r="Q289" s="75">
        <v>10213.333333333334</v>
      </c>
      <c r="R289" s="77">
        <v>6128</v>
      </c>
      <c r="S289" s="35"/>
      <c r="T289" s="35"/>
      <c r="U289" s="35"/>
      <c r="V289" s="54"/>
    </row>
    <row r="290" spans="10:22" x14ac:dyDescent="0.25">
      <c r="J290" s="81"/>
      <c r="K290" s="82"/>
      <c r="L290" s="35"/>
      <c r="M290" s="35"/>
      <c r="N290" s="35"/>
      <c r="O290" s="54"/>
      <c r="Q290" s="75"/>
      <c r="R290" s="77"/>
      <c r="S290" s="35"/>
      <c r="T290" s="35"/>
      <c r="U290" s="35"/>
      <c r="V290" s="54"/>
    </row>
    <row r="291" spans="10:22" x14ac:dyDescent="0.25">
      <c r="J291" s="81">
        <v>20426.666666666668</v>
      </c>
      <c r="K291" s="82">
        <v>20426.666666666668</v>
      </c>
      <c r="L291" s="35"/>
      <c r="M291" s="35" t="s">
        <v>225</v>
      </c>
      <c r="N291" s="35"/>
      <c r="O291" s="54"/>
      <c r="Q291" s="75">
        <v>20426.666666666668</v>
      </c>
      <c r="R291" s="77">
        <v>20426.666666666668</v>
      </c>
      <c r="S291" s="35"/>
      <c r="T291" s="35" t="s">
        <v>225</v>
      </c>
      <c r="U291" s="35"/>
      <c r="V291" s="54"/>
    </row>
    <row r="292" spans="10:22" ht="13.8" thickBot="1" x14ac:dyDescent="0.3">
      <c r="J292" s="81">
        <v>1532</v>
      </c>
      <c r="K292" s="82">
        <v>1532</v>
      </c>
      <c r="L292" s="35"/>
      <c r="M292" s="35"/>
      <c r="N292" s="35"/>
      <c r="O292" s="54"/>
      <c r="Q292" s="75">
        <v>1532</v>
      </c>
      <c r="R292" s="77">
        <v>6128</v>
      </c>
      <c r="S292" s="35"/>
      <c r="T292" s="35"/>
      <c r="U292" s="35"/>
      <c r="V292" s="54"/>
    </row>
    <row r="293" spans="10:22" x14ac:dyDescent="0.25">
      <c r="J293" s="81"/>
      <c r="K293" s="82"/>
      <c r="L293" s="35"/>
      <c r="M293" s="34"/>
      <c r="N293" s="34" t="s">
        <v>182</v>
      </c>
      <c r="O293" s="62" t="s">
        <v>183</v>
      </c>
      <c r="Q293" s="75"/>
      <c r="R293" s="77"/>
      <c r="S293" s="35"/>
      <c r="T293" s="34"/>
      <c r="U293" s="34" t="s">
        <v>182</v>
      </c>
      <c r="V293" s="62" t="s">
        <v>184</v>
      </c>
    </row>
    <row r="294" spans="10:22" x14ac:dyDescent="0.25">
      <c r="J294" s="81">
        <v>17022.222222222223</v>
      </c>
      <c r="K294" s="82">
        <v>21277.777777777777</v>
      </c>
      <c r="L294" s="35"/>
      <c r="M294" s="32" t="s">
        <v>204</v>
      </c>
      <c r="N294" s="32">
        <v>14598.305988012482</v>
      </c>
      <c r="O294" s="63">
        <v>20963.700500147101</v>
      </c>
      <c r="Q294" s="75">
        <v>17022.222222222223</v>
      </c>
      <c r="R294" s="77">
        <v>11064.444444444445</v>
      </c>
      <c r="S294" s="35"/>
      <c r="T294" s="32" t="s">
        <v>204</v>
      </c>
      <c r="U294" s="32">
        <v>14598.305988012482</v>
      </c>
      <c r="V294" s="63">
        <v>14501.215971514999</v>
      </c>
    </row>
    <row r="295" spans="10:22" x14ac:dyDescent="0.25">
      <c r="J295" s="81">
        <v>34044.444444444445</v>
      </c>
      <c r="K295" s="82"/>
      <c r="L295" s="35"/>
      <c r="M295" s="32" t="s">
        <v>205</v>
      </c>
      <c r="N295" s="32">
        <v>107792964.15494134</v>
      </c>
      <c r="O295" s="63">
        <v>111544126.25660287</v>
      </c>
      <c r="Q295" s="75">
        <v>34044.444444444445</v>
      </c>
      <c r="R295" s="77">
        <v>17022.222222222223</v>
      </c>
      <c r="S295" s="35"/>
      <c r="T295" s="32" t="s">
        <v>205</v>
      </c>
      <c r="U295" s="32">
        <v>107792964.15494134</v>
      </c>
      <c r="V295" s="63">
        <v>103701012.91282621</v>
      </c>
    </row>
    <row r="296" spans="10:22" x14ac:dyDescent="0.25">
      <c r="J296" s="81">
        <v>16712.727272727272</v>
      </c>
      <c r="K296" s="82">
        <v>18105.454545454544</v>
      </c>
      <c r="L296" s="35"/>
      <c r="M296" s="32" t="s">
        <v>206</v>
      </c>
      <c r="N296" s="32">
        <v>39</v>
      </c>
      <c r="O296" s="63">
        <v>37</v>
      </c>
      <c r="Q296" s="75">
        <v>16712.727272727272</v>
      </c>
      <c r="R296" s="77">
        <v>9749.0909090909099</v>
      </c>
      <c r="S296" s="35"/>
      <c r="T296" s="32" t="s">
        <v>206</v>
      </c>
      <c r="U296" s="32">
        <v>39</v>
      </c>
      <c r="V296" s="63">
        <v>38</v>
      </c>
    </row>
    <row r="297" spans="10:22" x14ac:dyDescent="0.25">
      <c r="J297" s="81">
        <v>11784.615384615385</v>
      </c>
      <c r="K297" s="82">
        <v>20033.846153846152</v>
      </c>
      <c r="L297" s="35"/>
      <c r="M297" s="32" t="s">
        <v>226</v>
      </c>
      <c r="N297" s="32">
        <v>109617853.82601991</v>
      </c>
      <c r="O297" s="63"/>
      <c r="Q297" s="75">
        <v>11784.615384615385</v>
      </c>
      <c r="R297" s="77">
        <v>11784.615384615385</v>
      </c>
      <c r="S297" s="35"/>
      <c r="T297" s="32" t="s">
        <v>226</v>
      </c>
      <c r="U297" s="32">
        <v>105774268.20883121</v>
      </c>
      <c r="V297" s="63"/>
    </row>
    <row r="298" spans="10:22" x14ac:dyDescent="0.25">
      <c r="J298" s="81">
        <v>9575</v>
      </c>
      <c r="K298" s="82">
        <v>11490</v>
      </c>
      <c r="L298" s="35"/>
      <c r="M298" s="32" t="s">
        <v>207</v>
      </c>
      <c r="N298" s="32">
        <v>0</v>
      </c>
      <c r="O298" s="63"/>
      <c r="Q298" s="75">
        <v>9575</v>
      </c>
      <c r="R298" s="77">
        <v>11490</v>
      </c>
      <c r="S298" s="35"/>
      <c r="T298" s="32" t="s">
        <v>207</v>
      </c>
      <c r="U298" s="32">
        <v>0</v>
      </c>
      <c r="V298" s="63"/>
    </row>
    <row r="299" spans="10:22" x14ac:dyDescent="0.25">
      <c r="J299" s="81">
        <v>6128</v>
      </c>
      <c r="K299" s="82">
        <v>15320</v>
      </c>
      <c r="L299" s="35"/>
      <c r="M299" s="32" t="s">
        <v>208</v>
      </c>
      <c r="N299" s="32">
        <v>74</v>
      </c>
      <c r="O299" s="63"/>
      <c r="Q299" s="75">
        <v>6128</v>
      </c>
      <c r="R299" s="77">
        <v>5515.2</v>
      </c>
      <c r="S299" s="35"/>
      <c r="T299" s="32" t="s">
        <v>208</v>
      </c>
      <c r="U299" s="32">
        <v>75</v>
      </c>
      <c r="V299" s="63"/>
    </row>
    <row r="300" spans="10:22" x14ac:dyDescent="0.25">
      <c r="J300" s="81"/>
      <c r="K300" s="82"/>
      <c r="L300" s="35"/>
      <c r="M300" s="32" t="s">
        <v>209</v>
      </c>
      <c r="N300" s="32">
        <v>-2.6491774358692557</v>
      </c>
      <c r="O300" s="63"/>
      <c r="Q300" s="75"/>
      <c r="R300" s="77"/>
      <c r="S300" s="35"/>
      <c r="T300" s="32" t="s">
        <v>209</v>
      </c>
      <c r="U300" s="32">
        <v>4.1415537245040518E-2</v>
      </c>
      <c r="V300" s="63"/>
    </row>
    <row r="301" spans="10:22" x14ac:dyDescent="0.25">
      <c r="J301" s="81"/>
      <c r="K301" s="82"/>
      <c r="L301" s="35"/>
      <c r="M301" s="32" t="s">
        <v>210</v>
      </c>
      <c r="N301" s="32">
        <v>4.9295364458440006E-3</v>
      </c>
      <c r="O301" s="63"/>
      <c r="Q301" s="75"/>
      <c r="R301" s="77"/>
      <c r="S301" s="35"/>
      <c r="T301" s="32" t="s">
        <v>210</v>
      </c>
      <c r="U301" s="32">
        <v>0.48353734161723083</v>
      </c>
      <c r="V301" s="63"/>
    </row>
    <row r="302" spans="10:22" x14ac:dyDescent="0.25">
      <c r="J302" s="81">
        <v>11784.615384615385</v>
      </c>
      <c r="K302" s="82">
        <v>12963.076923076924</v>
      </c>
      <c r="L302" s="35"/>
      <c r="M302" s="32" t="s">
        <v>211</v>
      </c>
      <c r="N302" s="32">
        <v>1.6657068927340244</v>
      </c>
      <c r="O302" s="63"/>
      <c r="Q302" s="75">
        <v>11784.615384615385</v>
      </c>
      <c r="R302" s="77">
        <v>7070.7692307692305</v>
      </c>
      <c r="S302" s="35"/>
      <c r="T302" s="32" t="s">
        <v>211</v>
      </c>
      <c r="U302" s="32">
        <v>1.6654253733225626</v>
      </c>
      <c r="V302" s="63"/>
    </row>
    <row r="303" spans="10:22" x14ac:dyDescent="0.25">
      <c r="J303" s="81"/>
      <c r="K303" s="82">
        <v>5892.3076923076924</v>
      </c>
      <c r="L303" s="35"/>
      <c r="M303" s="32" t="s">
        <v>212</v>
      </c>
      <c r="N303" s="32">
        <v>9.8590728916880012E-3</v>
      </c>
      <c r="O303" s="63"/>
      <c r="Q303" s="75"/>
      <c r="R303" s="77"/>
      <c r="S303" s="35"/>
      <c r="T303" s="32" t="s">
        <v>212</v>
      </c>
      <c r="U303" s="32">
        <v>0.96707468323446166</v>
      </c>
      <c r="V303" s="63"/>
    </row>
    <row r="304" spans="10:22" ht="13.8" thickBot="1" x14ac:dyDescent="0.3">
      <c r="J304" s="81"/>
      <c r="K304" s="82"/>
      <c r="L304" s="35"/>
      <c r="M304" s="33" t="s">
        <v>213</v>
      </c>
      <c r="N304" s="33">
        <v>1.992543495180934</v>
      </c>
      <c r="O304" s="64"/>
      <c r="Q304" s="75"/>
      <c r="R304" s="77"/>
      <c r="S304" s="35"/>
      <c r="T304" s="33" t="s">
        <v>213</v>
      </c>
      <c r="U304" s="33">
        <v>1.9921021540022406</v>
      </c>
      <c r="V304" s="64"/>
    </row>
    <row r="305" spans="10:22" x14ac:dyDescent="0.25">
      <c r="J305" s="81"/>
      <c r="K305" s="82"/>
      <c r="L305" s="35"/>
      <c r="M305" s="35"/>
      <c r="N305" s="35"/>
      <c r="O305" s="54"/>
      <c r="Q305" s="75"/>
      <c r="R305" s="77"/>
      <c r="S305" s="35"/>
      <c r="T305" s="35"/>
      <c r="U305" s="35"/>
      <c r="V305" s="54"/>
    </row>
    <row r="306" spans="10:22" x14ac:dyDescent="0.25">
      <c r="J306" s="81">
        <v>11784.615384615385</v>
      </c>
      <c r="K306" s="82">
        <v>11784.615384615385</v>
      </c>
      <c r="L306" s="35"/>
      <c r="M306" s="38" t="s">
        <v>227</v>
      </c>
      <c r="N306" s="67">
        <f>N300</f>
        <v>-2.6491774358692557</v>
      </c>
      <c r="O306" s="54"/>
      <c r="Q306" s="75">
        <v>11784.615384615385</v>
      </c>
      <c r="R306" s="77">
        <v>35353.846153846156</v>
      </c>
      <c r="S306" s="35"/>
      <c r="T306" s="38" t="s">
        <v>227</v>
      </c>
      <c r="U306" s="67">
        <f>U300</f>
        <v>4.1415537245040518E-2</v>
      </c>
      <c r="V306" s="54"/>
    </row>
    <row r="307" spans="10:22" x14ac:dyDescent="0.25">
      <c r="J307" s="81">
        <v>38300</v>
      </c>
      <c r="K307" s="82">
        <v>38300</v>
      </c>
      <c r="L307" s="35"/>
      <c r="M307" s="38" t="s">
        <v>228</v>
      </c>
      <c r="N307" s="38" t="s">
        <v>247</v>
      </c>
      <c r="O307" s="54"/>
      <c r="Q307" s="75">
        <v>38300</v>
      </c>
      <c r="R307" s="77">
        <v>38300</v>
      </c>
      <c r="S307" s="35"/>
      <c r="T307" s="38" t="s">
        <v>228</v>
      </c>
      <c r="U307" s="38" t="s">
        <v>247</v>
      </c>
      <c r="V307" s="54"/>
    </row>
    <row r="308" spans="10:22" x14ac:dyDescent="0.25">
      <c r="J308" s="81">
        <v>40853.333333333336</v>
      </c>
      <c r="K308" s="82">
        <v>51066.666666666664</v>
      </c>
      <c r="L308" s="35"/>
      <c r="M308" s="38" t="s">
        <v>250</v>
      </c>
      <c r="N308" s="35"/>
      <c r="O308" s="54"/>
      <c r="Q308" s="75">
        <v>40853.333333333336</v>
      </c>
      <c r="R308" s="77">
        <v>40853.333333333336</v>
      </c>
      <c r="S308" s="35"/>
      <c r="T308" s="38" t="s">
        <v>229</v>
      </c>
      <c r="U308" s="35"/>
      <c r="V308" s="54"/>
    </row>
    <row r="309" spans="10:22" x14ac:dyDescent="0.25">
      <c r="J309" s="81">
        <v>38300</v>
      </c>
      <c r="K309" s="82">
        <v>29788.888888888891</v>
      </c>
      <c r="L309" s="35"/>
      <c r="M309" s="35"/>
      <c r="N309" s="35"/>
      <c r="O309" s="54"/>
      <c r="Q309" s="75">
        <v>38300</v>
      </c>
      <c r="R309" s="77">
        <v>29788.888888888891</v>
      </c>
      <c r="S309" s="35"/>
      <c r="T309" s="35"/>
      <c r="U309" s="35"/>
      <c r="V309" s="54"/>
    </row>
    <row r="310" spans="10:22" x14ac:dyDescent="0.25">
      <c r="J310" s="81">
        <v>16712.727272727272</v>
      </c>
      <c r="K310" s="82">
        <v>15320</v>
      </c>
      <c r="L310" s="35"/>
      <c r="M310" s="40" t="s">
        <v>235</v>
      </c>
      <c r="N310" s="35"/>
      <c r="O310" s="54"/>
      <c r="Q310" s="75">
        <v>16712.727272727272</v>
      </c>
      <c r="R310" s="77"/>
      <c r="S310" s="35"/>
      <c r="T310" s="40" t="s">
        <v>230</v>
      </c>
      <c r="U310" s="35"/>
      <c r="V310" s="54"/>
    </row>
    <row r="311" spans="10:22" x14ac:dyDescent="0.25">
      <c r="J311" s="81">
        <v>10213.333333333334</v>
      </c>
      <c r="K311" s="82">
        <v>10213.333333333334</v>
      </c>
      <c r="L311" s="35"/>
      <c r="M311" s="38" t="s">
        <v>249</v>
      </c>
      <c r="N311" s="35"/>
      <c r="O311" s="54"/>
      <c r="Q311" s="75">
        <v>10213.333333333334</v>
      </c>
      <c r="R311" s="77">
        <v>10213.333333333334</v>
      </c>
      <c r="S311" s="35"/>
      <c r="T311" s="38" t="s">
        <v>248</v>
      </c>
      <c r="U311" s="35"/>
      <c r="V311" s="54"/>
    </row>
    <row r="312" spans="10:22" x14ac:dyDescent="0.25">
      <c r="J312" s="81"/>
      <c r="K312" s="82"/>
      <c r="L312" s="35"/>
      <c r="M312" s="35"/>
      <c r="N312" s="35"/>
      <c r="O312" s="54"/>
      <c r="Q312" s="75"/>
      <c r="R312" s="77">
        <v>30640</v>
      </c>
      <c r="S312" s="35"/>
      <c r="T312" s="35"/>
      <c r="U312" s="35"/>
      <c r="V312" s="54"/>
    </row>
    <row r="313" spans="10:22" x14ac:dyDescent="0.25">
      <c r="J313" s="81"/>
      <c r="K313" s="82"/>
      <c r="L313" s="35"/>
      <c r="M313" s="38" t="s">
        <v>231</v>
      </c>
      <c r="N313" s="35"/>
      <c r="O313" s="54"/>
      <c r="Q313" s="75"/>
      <c r="R313" s="77"/>
      <c r="S313" s="35"/>
      <c r="T313" s="38" t="s">
        <v>231</v>
      </c>
      <c r="U313" s="35"/>
      <c r="V313" s="54"/>
    </row>
    <row r="314" spans="10:22" x14ac:dyDescent="0.25">
      <c r="J314" s="81">
        <v>9192</v>
      </c>
      <c r="K314" s="82">
        <v>45960</v>
      </c>
      <c r="L314" s="35"/>
      <c r="M314" s="38" t="s">
        <v>232</v>
      </c>
      <c r="N314" s="35"/>
      <c r="O314" s="54"/>
      <c r="Q314" s="75">
        <v>9192</v>
      </c>
      <c r="R314" s="77"/>
      <c r="S314" s="35"/>
      <c r="T314" s="38" t="s">
        <v>232</v>
      </c>
      <c r="U314" s="35"/>
      <c r="V314" s="54"/>
    </row>
    <row r="315" spans="10:22" x14ac:dyDescent="0.25">
      <c r="J315" s="81">
        <v>6128</v>
      </c>
      <c r="K315" s="82">
        <v>28086.666666666668</v>
      </c>
      <c r="L315" s="35"/>
      <c r="M315" s="35"/>
      <c r="N315" s="35"/>
      <c r="O315" s="54"/>
      <c r="Q315" s="75">
        <v>6128</v>
      </c>
      <c r="R315" s="77">
        <v>6128</v>
      </c>
      <c r="S315" s="35"/>
      <c r="T315" s="35"/>
      <c r="U315" s="35"/>
      <c r="V315" s="54"/>
    </row>
    <row r="316" spans="10:22" x14ac:dyDescent="0.25">
      <c r="J316" s="81">
        <v>11234.666666666666</v>
      </c>
      <c r="K316" s="82">
        <v>25533.333333333332</v>
      </c>
      <c r="L316" s="35"/>
      <c r="M316" s="35"/>
      <c r="N316" s="35"/>
      <c r="O316" s="54"/>
      <c r="Q316" s="75">
        <v>11234.666666666666</v>
      </c>
      <c r="R316" s="77">
        <v>13788</v>
      </c>
      <c r="S316" s="35"/>
      <c r="T316" s="35"/>
      <c r="U316" s="35"/>
      <c r="V316" s="54"/>
    </row>
    <row r="317" spans="10:22" x14ac:dyDescent="0.25">
      <c r="J317" s="81">
        <v>8366.5048543689318</v>
      </c>
      <c r="K317" s="82">
        <v>17662.6213592233</v>
      </c>
      <c r="L317" s="35"/>
      <c r="M317" s="35"/>
      <c r="N317" s="35"/>
      <c r="O317" s="54"/>
      <c r="Q317" s="75">
        <v>8366.5048543689318</v>
      </c>
      <c r="R317" s="77">
        <v>5577.6699029126212</v>
      </c>
      <c r="S317" s="35"/>
      <c r="T317" s="35"/>
      <c r="U317" s="35"/>
      <c r="V317" s="54"/>
    </row>
    <row r="318" spans="10:22" x14ac:dyDescent="0.25">
      <c r="J318" s="81">
        <v>5957.7777777777774</v>
      </c>
      <c r="K318" s="82">
        <v>15320</v>
      </c>
      <c r="L318" s="35"/>
      <c r="M318" s="35"/>
      <c r="N318" s="35"/>
      <c r="O318" s="54"/>
      <c r="Q318" s="75">
        <v>5957.7777777777774</v>
      </c>
      <c r="R318" s="77">
        <v>8511.1111111111113</v>
      </c>
      <c r="S318" s="35"/>
      <c r="T318" s="35"/>
      <c r="U318" s="35"/>
      <c r="V318" s="54"/>
    </row>
    <row r="319" spans="10:22" x14ac:dyDescent="0.25">
      <c r="J319" s="81">
        <v>11784.615384615385</v>
      </c>
      <c r="K319" s="82">
        <v>15320</v>
      </c>
      <c r="L319" s="35"/>
      <c r="M319" s="35"/>
      <c r="N319" s="35"/>
      <c r="O319" s="54"/>
      <c r="Q319" s="75">
        <v>11784.615384615385</v>
      </c>
      <c r="R319" s="77">
        <v>8249.2307692307695</v>
      </c>
      <c r="S319" s="35"/>
      <c r="T319" s="35"/>
      <c r="U319" s="35"/>
      <c r="V319" s="54"/>
    </row>
    <row r="320" spans="10:22" x14ac:dyDescent="0.25">
      <c r="J320" s="81">
        <v>12256</v>
      </c>
      <c r="K320" s="82">
        <v>25533.333333333332</v>
      </c>
      <c r="L320" s="35"/>
      <c r="M320" s="35"/>
      <c r="N320" s="35"/>
      <c r="O320" s="54"/>
      <c r="Q320" s="75">
        <v>12256</v>
      </c>
      <c r="R320" s="77">
        <v>12256</v>
      </c>
      <c r="S320" s="35"/>
      <c r="T320" s="35"/>
      <c r="U320" s="35"/>
      <c r="V320" s="54"/>
    </row>
    <row r="321" spans="10:22" x14ac:dyDescent="0.25">
      <c r="J321" s="81">
        <v>9427.6923076923085</v>
      </c>
      <c r="K321" s="82">
        <v>23569.23076923077</v>
      </c>
      <c r="L321" s="35"/>
      <c r="M321" s="35"/>
      <c r="N321" s="35"/>
      <c r="O321" s="54"/>
      <c r="Q321" s="75">
        <v>9427.6923076923085</v>
      </c>
      <c r="R321" s="77">
        <v>14730.76923076923</v>
      </c>
      <c r="S321" s="35"/>
      <c r="T321" s="35"/>
      <c r="U321" s="35"/>
      <c r="V321" s="54"/>
    </row>
    <row r="322" spans="10:22" x14ac:dyDescent="0.25">
      <c r="J322" s="81">
        <v>13927.272727272728</v>
      </c>
      <c r="K322" s="82">
        <v>20890.909090909092</v>
      </c>
      <c r="L322" s="35"/>
      <c r="M322" s="35"/>
      <c r="N322" s="35"/>
      <c r="O322" s="54"/>
      <c r="Q322" s="75">
        <v>13927.272727272728</v>
      </c>
      <c r="R322" s="77">
        <v>14623.636363636364</v>
      </c>
      <c r="S322" s="35"/>
      <c r="T322" s="35"/>
      <c r="U322" s="35"/>
      <c r="V322" s="54"/>
    </row>
    <row r="323" spans="10:22" x14ac:dyDescent="0.25">
      <c r="J323" s="83">
        <v>18592.233009708736</v>
      </c>
      <c r="K323" s="84">
        <v>31606.796116504855</v>
      </c>
      <c r="L323" s="55"/>
      <c r="M323" s="55"/>
      <c r="N323" s="55"/>
      <c r="O323" s="56"/>
      <c r="Q323" s="76">
        <v>18592.233009708736</v>
      </c>
      <c r="R323" s="78">
        <v>10225.728155339806</v>
      </c>
      <c r="S323" s="55"/>
      <c r="T323" s="55"/>
      <c r="U323" s="55"/>
      <c r="V323" s="56"/>
    </row>
    <row r="326" spans="10:22" x14ac:dyDescent="0.25">
      <c r="J326" s="79" t="s">
        <v>183</v>
      </c>
      <c r="K326" s="80" t="s">
        <v>184</v>
      </c>
      <c r="L326" s="43"/>
      <c r="M326" s="43" t="s">
        <v>214</v>
      </c>
      <c r="N326" s="43"/>
      <c r="O326" s="61"/>
    </row>
    <row r="327" spans="10:22" ht="13.8" thickBot="1" x14ac:dyDescent="0.3">
      <c r="J327" s="81">
        <v>13927.272727272728</v>
      </c>
      <c r="K327" s="82">
        <v>13927.272727272728</v>
      </c>
      <c r="L327" s="35"/>
      <c r="M327" s="35"/>
      <c r="N327" s="35"/>
      <c r="O327" s="54"/>
    </row>
    <row r="328" spans="10:22" x14ac:dyDescent="0.25">
      <c r="J328" s="81"/>
      <c r="K328" s="82"/>
      <c r="L328" s="35"/>
      <c r="M328" s="34"/>
      <c r="N328" s="34" t="s">
        <v>183</v>
      </c>
      <c r="O328" s="62" t="s">
        <v>184</v>
      </c>
    </row>
    <row r="329" spans="10:22" x14ac:dyDescent="0.25">
      <c r="J329" s="81"/>
      <c r="K329" s="82">
        <v>13927.272727272728</v>
      </c>
      <c r="L329" s="35"/>
      <c r="M329" s="32" t="s">
        <v>204</v>
      </c>
      <c r="N329" s="32">
        <v>20963.700500147101</v>
      </c>
      <c r="O329" s="63">
        <v>14501.215971514999</v>
      </c>
    </row>
    <row r="330" spans="10:22" x14ac:dyDescent="0.25">
      <c r="J330" s="81"/>
      <c r="K330" s="82"/>
      <c r="L330" s="35"/>
      <c r="M330" s="32" t="s">
        <v>205</v>
      </c>
      <c r="N330" s="32">
        <v>111544126.25660287</v>
      </c>
      <c r="O330" s="63">
        <v>103701012.91282621</v>
      </c>
    </row>
    <row r="331" spans="10:22" x14ac:dyDescent="0.25">
      <c r="J331" s="81">
        <v>27104.615384615383</v>
      </c>
      <c r="K331" s="82">
        <v>5892.3076923076924</v>
      </c>
      <c r="L331" s="35"/>
      <c r="M331" s="32" t="s">
        <v>206</v>
      </c>
      <c r="N331" s="32">
        <v>37</v>
      </c>
      <c r="O331" s="63">
        <v>38</v>
      </c>
    </row>
    <row r="332" spans="10:22" x14ac:dyDescent="0.25">
      <c r="J332" s="81">
        <v>27888.349514563106</v>
      </c>
      <c r="K332" s="82">
        <v>3718.4466019417478</v>
      </c>
      <c r="L332" s="35"/>
      <c r="M332" s="32" t="s">
        <v>208</v>
      </c>
      <c r="N332" s="32">
        <v>36</v>
      </c>
      <c r="O332" s="63">
        <v>37</v>
      </c>
    </row>
    <row r="333" spans="10:22" x14ac:dyDescent="0.25">
      <c r="J333" s="81"/>
      <c r="K333" s="82">
        <v>27888.349514563106</v>
      </c>
      <c r="L333" s="35"/>
      <c r="M333" s="32" t="s">
        <v>215</v>
      </c>
      <c r="N333" s="32">
        <v>1.0756319839457091</v>
      </c>
      <c r="O333" s="63"/>
    </row>
    <row r="334" spans="10:22" x14ac:dyDescent="0.25">
      <c r="J334" s="81">
        <v>11838.181818181818</v>
      </c>
      <c r="K334" s="82">
        <v>2785.4545454545455</v>
      </c>
      <c r="L334" s="35"/>
      <c r="M334" s="32" t="s">
        <v>216</v>
      </c>
      <c r="N334" s="32">
        <v>0.41284015943980412</v>
      </c>
      <c r="O334" s="63"/>
    </row>
    <row r="335" spans="10:22" ht="13.8" thickBot="1" x14ac:dyDescent="0.3">
      <c r="J335" s="81">
        <v>21212.307692307691</v>
      </c>
      <c r="K335" s="82">
        <v>7070.7692307692305</v>
      </c>
      <c r="L335" s="35"/>
      <c r="M335" s="33" t="s">
        <v>217</v>
      </c>
      <c r="N335" s="33">
        <v>1.7341595793987266</v>
      </c>
      <c r="O335" s="64"/>
    </row>
    <row r="336" spans="10:22" x14ac:dyDescent="0.25">
      <c r="J336" s="81">
        <v>15320</v>
      </c>
      <c r="K336" s="82"/>
      <c r="L336" s="35"/>
      <c r="M336" s="35"/>
      <c r="N336" s="32"/>
      <c r="O336" s="63"/>
    </row>
    <row r="337" spans="10:15" x14ac:dyDescent="0.25">
      <c r="J337" s="81"/>
      <c r="K337" s="82">
        <v>30640</v>
      </c>
      <c r="L337" s="35"/>
      <c r="M337" s="38" t="s">
        <v>218</v>
      </c>
      <c r="N337" s="32">
        <v>0.05</v>
      </c>
      <c r="O337" s="63"/>
    </row>
    <row r="338" spans="10:15" x14ac:dyDescent="0.25">
      <c r="J338" s="81">
        <v>18384</v>
      </c>
      <c r="K338" s="82">
        <v>10213.333333333334</v>
      </c>
      <c r="L338" s="35"/>
      <c r="M338" s="38" t="s">
        <v>220</v>
      </c>
      <c r="N338" s="37" t="s">
        <v>221</v>
      </c>
      <c r="O338" s="63"/>
    </row>
    <row r="339" spans="10:15" x14ac:dyDescent="0.25">
      <c r="J339" s="81">
        <v>9787.7777777777774</v>
      </c>
      <c r="K339" s="82">
        <v>8511.1111111111113</v>
      </c>
      <c r="L339" s="35"/>
      <c r="M339" s="38" t="s">
        <v>219</v>
      </c>
      <c r="N339" s="37" t="s">
        <v>222</v>
      </c>
      <c r="O339" s="63"/>
    </row>
    <row r="340" spans="10:15" x14ac:dyDescent="0.25">
      <c r="J340" s="81">
        <v>13277.333333333334</v>
      </c>
      <c r="K340" s="82">
        <v>5106.666666666667</v>
      </c>
      <c r="L340" s="35"/>
      <c r="M340" s="37" t="s">
        <v>246</v>
      </c>
      <c r="N340" s="32"/>
      <c r="O340" s="65" t="s">
        <v>218</v>
      </c>
    </row>
    <row r="341" spans="10:15" x14ac:dyDescent="0.25">
      <c r="J341" s="81">
        <v>38300</v>
      </c>
      <c r="K341" s="82">
        <v>21277.777777777777</v>
      </c>
      <c r="L341" s="35"/>
      <c r="M341" s="68">
        <f>N334</f>
        <v>0.41284015943980412</v>
      </c>
      <c r="N341" s="37" t="s">
        <v>223</v>
      </c>
      <c r="O341" s="65">
        <f>N337</f>
        <v>0.05</v>
      </c>
    </row>
    <row r="342" spans="10:15" x14ac:dyDescent="0.25">
      <c r="J342" s="81">
        <v>27235.555555555555</v>
      </c>
      <c r="K342" s="82">
        <v>14468.888888888889</v>
      </c>
      <c r="L342" s="35"/>
      <c r="M342" s="35"/>
      <c r="N342" s="39" t="s">
        <v>224</v>
      </c>
      <c r="O342" s="54"/>
    </row>
    <row r="343" spans="10:15" x14ac:dyDescent="0.25">
      <c r="J343" s="81">
        <v>18384</v>
      </c>
      <c r="K343" s="82">
        <v>6128</v>
      </c>
      <c r="L343" s="35"/>
      <c r="M343" s="35"/>
      <c r="N343" s="35"/>
      <c r="O343" s="54"/>
    </row>
    <row r="344" spans="10:15" x14ac:dyDescent="0.25">
      <c r="J344" s="81"/>
      <c r="K344" s="82"/>
      <c r="L344" s="35"/>
      <c r="M344" s="35"/>
      <c r="N344" s="35"/>
      <c r="O344" s="54"/>
    </row>
    <row r="345" spans="10:15" x14ac:dyDescent="0.25">
      <c r="J345" s="81">
        <v>20426.666666666668</v>
      </c>
      <c r="K345" s="82">
        <v>20426.666666666668</v>
      </c>
      <c r="L345" s="35"/>
      <c r="M345" s="35" t="s">
        <v>225</v>
      </c>
      <c r="N345" s="35"/>
      <c r="O345" s="54"/>
    </row>
    <row r="346" spans="10:15" ht="13.8" thickBot="1" x14ac:dyDescent="0.3">
      <c r="J346" s="81">
        <v>1532</v>
      </c>
      <c r="K346" s="82">
        <v>6128</v>
      </c>
      <c r="L346" s="35"/>
      <c r="M346" s="35"/>
      <c r="N346" s="35"/>
      <c r="O346" s="54"/>
    </row>
    <row r="347" spans="10:15" x14ac:dyDescent="0.25">
      <c r="J347" s="81"/>
      <c r="K347" s="82"/>
      <c r="L347" s="35"/>
      <c r="M347" s="34"/>
      <c r="N347" s="34" t="s">
        <v>183</v>
      </c>
      <c r="O347" s="62" t="s">
        <v>184</v>
      </c>
    </row>
    <row r="348" spans="10:15" x14ac:dyDescent="0.25">
      <c r="J348" s="81">
        <v>21277.777777777777</v>
      </c>
      <c r="K348" s="82">
        <v>11064.444444444445</v>
      </c>
      <c r="L348" s="35"/>
      <c r="M348" s="32" t="s">
        <v>204</v>
      </c>
      <c r="N348" s="32">
        <v>20963.700500147101</v>
      </c>
      <c r="O348" s="63">
        <v>14501.215971514999</v>
      </c>
    </row>
    <row r="349" spans="10:15" x14ac:dyDescent="0.25">
      <c r="J349" s="81"/>
      <c r="K349" s="82">
        <v>17022.222222222223</v>
      </c>
      <c r="L349" s="35"/>
      <c r="M349" s="32" t="s">
        <v>205</v>
      </c>
      <c r="N349" s="32">
        <v>111544126.25660287</v>
      </c>
      <c r="O349" s="63">
        <v>103701012.91282621</v>
      </c>
    </row>
    <row r="350" spans="10:15" x14ac:dyDescent="0.25">
      <c r="J350" s="81">
        <v>18105.454545454544</v>
      </c>
      <c r="K350" s="82">
        <v>9749.0909090909099</v>
      </c>
      <c r="L350" s="35"/>
      <c r="M350" s="32" t="s">
        <v>206</v>
      </c>
      <c r="N350" s="32">
        <v>37</v>
      </c>
      <c r="O350" s="63">
        <v>38</v>
      </c>
    </row>
    <row r="351" spans="10:15" x14ac:dyDescent="0.25">
      <c r="J351" s="81">
        <v>20033.846153846152</v>
      </c>
      <c r="K351" s="82">
        <v>11784.615384615385</v>
      </c>
      <c r="L351" s="35"/>
      <c r="M351" s="32" t="s">
        <v>226</v>
      </c>
      <c r="N351" s="32">
        <v>107568849.63030513</v>
      </c>
      <c r="O351" s="63"/>
    </row>
    <row r="352" spans="10:15" x14ac:dyDescent="0.25">
      <c r="J352" s="81">
        <v>11490</v>
      </c>
      <c r="K352" s="82">
        <v>11490</v>
      </c>
      <c r="L352" s="35"/>
      <c r="M352" s="32" t="s">
        <v>207</v>
      </c>
      <c r="N352" s="32">
        <v>0</v>
      </c>
      <c r="O352" s="63"/>
    </row>
    <row r="353" spans="10:15" x14ac:dyDescent="0.25">
      <c r="J353" s="81">
        <v>15320</v>
      </c>
      <c r="K353" s="82">
        <v>5515.2</v>
      </c>
      <c r="L353" s="35"/>
      <c r="M353" s="32" t="s">
        <v>208</v>
      </c>
      <c r="N353" s="32">
        <v>73</v>
      </c>
      <c r="O353" s="63"/>
    </row>
    <row r="354" spans="10:15" x14ac:dyDescent="0.25">
      <c r="J354" s="81"/>
      <c r="K354" s="82"/>
      <c r="L354" s="35"/>
      <c r="M354" s="32" t="s">
        <v>209</v>
      </c>
      <c r="N354" s="32">
        <v>2.6978530043451707</v>
      </c>
      <c r="O354" s="63"/>
    </row>
    <row r="355" spans="10:15" x14ac:dyDescent="0.25">
      <c r="J355" s="81"/>
      <c r="K355" s="82"/>
      <c r="L355" s="35"/>
      <c r="M355" s="32" t="s">
        <v>210</v>
      </c>
      <c r="N355" s="32">
        <v>4.3314585257763884E-3</v>
      </c>
      <c r="O355" s="63"/>
    </row>
    <row r="356" spans="10:15" x14ac:dyDescent="0.25">
      <c r="J356" s="81">
        <v>12963.076923076924</v>
      </c>
      <c r="K356" s="82">
        <v>7070.7692307692305</v>
      </c>
      <c r="L356" s="35"/>
      <c r="M356" s="32" t="s">
        <v>211</v>
      </c>
      <c r="N356" s="32">
        <v>1.6659962237714305</v>
      </c>
      <c r="O356" s="63"/>
    </row>
    <row r="357" spans="10:15" x14ac:dyDescent="0.25">
      <c r="J357" s="81">
        <v>5892.3076923076924</v>
      </c>
      <c r="K357" s="82"/>
      <c r="L357" s="35"/>
      <c r="M357" s="32" t="s">
        <v>212</v>
      </c>
      <c r="N357" s="32">
        <v>8.6629170515527768E-3</v>
      </c>
      <c r="O357" s="63"/>
    </row>
    <row r="358" spans="10:15" ht="13.8" thickBot="1" x14ac:dyDescent="0.3">
      <c r="J358" s="81"/>
      <c r="K358" s="82"/>
      <c r="L358" s="35"/>
      <c r="M358" s="33" t="s">
        <v>213</v>
      </c>
      <c r="N358" s="33">
        <v>1.9929971258898567</v>
      </c>
      <c r="O358" s="64"/>
    </row>
    <row r="359" spans="10:15" x14ac:dyDescent="0.25">
      <c r="J359" s="81"/>
      <c r="K359" s="82"/>
      <c r="L359" s="35"/>
      <c r="M359" s="35"/>
      <c r="N359" s="35"/>
      <c r="O359" s="54"/>
    </row>
    <row r="360" spans="10:15" x14ac:dyDescent="0.25">
      <c r="J360" s="81">
        <v>11784.615384615385</v>
      </c>
      <c r="K360" s="82">
        <v>35353.846153846156</v>
      </c>
      <c r="L360" s="35"/>
      <c r="M360" s="38" t="s">
        <v>227</v>
      </c>
      <c r="N360" s="67">
        <f>N354</f>
        <v>2.6978530043451707</v>
      </c>
      <c r="O360" s="54"/>
    </row>
    <row r="361" spans="10:15" x14ac:dyDescent="0.25">
      <c r="J361" s="81">
        <v>38300</v>
      </c>
      <c r="K361" s="82">
        <v>38300</v>
      </c>
      <c r="L361" s="35"/>
      <c r="M361" s="38" t="s">
        <v>228</v>
      </c>
      <c r="N361" s="38" t="s">
        <v>247</v>
      </c>
      <c r="O361" s="54"/>
    </row>
    <row r="362" spans="10:15" x14ac:dyDescent="0.25">
      <c r="J362" s="81">
        <v>51066.666666666664</v>
      </c>
      <c r="K362" s="82">
        <v>40853.333333333336</v>
      </c>
      <c r="L362" s="35"/>
      <c r="M362" s="38" t="s">
        <v>250</v>
      </c>
      <c r="N362" s="35"/>
      <c r="O362" s="54"/>
    </row>
    <row r="363" spans="10:15" x14ac:dyDescent="0.25">
      <c r="J363" s="81">
        <v>29788.888888888891</v>
      </c>
      <c r="K363" s="82">
        <v>29788.888888888891</v>
      </c>
      <c r="L363" s="35"/>
      <c r="M363" s="35"/>
      <c r="N363" s="35"/>
      <c r="O363" s="54"/>
    </row>
    <row r="364" spans="10:15" x14ac:dyDescent="0.25">
      <c r="J364" s="81">
        <v>15320</v>
      </c>
      <c r="K364" s="82"/>
      <c r="L364" s="35"/>
      <c r="M364" s="40" t="s">
        <v>235</v>
      </c>
      <c r="N364" s="35"/>
      <c r="O364" s="54"/>
    </row>
    <row r="365" spans="10:15" x14ac:dyDescent="0.25">
      <c r="J365" s="81">
        <v>10213.333333333334</v>
      </c>
      <c r="K365" s="82">
        <v>10213.333333333334</v>
      </c>
      <c r="L365" s="35"/>
      <c r="M365" s="38" t="s">
        <v>249</v>
      </c>
      <c r="N365" s="35"/>
      <c r="O365" s="54"/>
    </row>
    <row r="366" spans="10:15" x14ac:dyDescent="0.25">
      <c r="J366" s="81"/>
      <c r="K366" s="82">
        <v>30640</v>
      </c>
      <c r="L366" s="35"/>
      <c r="M366" s="35"/>
      <c r="N366" s="35"/>
      <c r="O366" s="54"/>
    </row>
    <row r="367" spans="10:15" x14ac:dyDescent="0.25">
      <c r="J367" s="81"/>
      <c r="K367" s="82"/>
      <c r="L367" s="35"/>
      <c r="M367" s="38" t="s">
        <v>231</v>
      </c>
      <c r="N367" s="35"/>
      <c r="O367" s="54"/>
    </row>
    <row r="368" spans="10:15" x14ac:dyDescent="0.25">
      <c r="J368" s="81">
        <v>45960</v>
      </c>
      <c r="K368" s="82"/>
      <c r="L368" s="35"/>
      <c r="M368" s="38" t="s">
        <v>232</v>
      </c>
      <c r="N368" s="35"/>
      <c r="O368" s="54"/>
    </row>
    <row r="369" spans="10:15" x14ac:dyDescent="0.25">
      <c r="J369" s="81">
        <v>28086.666666666668</v>
      </c>
      <c r="K369" s="82">
        <v>6128</v>
      </c>
      <c r="L369" s="35"/>
      <c r="M369" s="35"/>
      <c r="N369" s="35"/>
      <c r="O369" s="54"/>
    </row>
    <row r="370" spans="10:15" x14ac:dyDescent="0.25">
      <c r="J370" s="81">
        <v>25533.333333333332</v>
      </c>
      <c r="K370" s="82">
        <v>13788</v>
      </c>
      <c r="L370" s="35"/>
      <c r="M370" s="35"/>
      <c r="N370" s="35"/>
      <c r="O370" s="54"/>
    </row>
    <row r="371" spans="10:15" x14ac:dyDescent="0.25">
      <c r="J371" s="81">
        <v>17662.6213592233</v>
      </c>
      <c r="K371" s="82">
        <v>5577.6699029126212</v>
      </c>
      <c r="L371" s="35"/>
      <c r="M371" s="35"/>
      <c r="N371" s="35"/>
      <c r="O371" s="54"/>
    </row>
    <row r="372" spans="10:15" x14ac:dyDescent="0.25">
      <c r="J372" s="81">
        <v>15320</v>
      </c>
      <c r="K372" s="82">
        <v>8511.1111111111113</v>
      </c>
      <c r="L372" s="35"/>
      <c r="M372" s="35"/>
      <c r="N372" s="35"/>
      <c r="O372" s="54"/>
    </row>
    <row r="373" spans="10:15" x14ac:dyDescent="0.25">
      <c r="J373" s="81">
        <v>15320</v>
      </c>
      <c r="K373" s="82">
        <v>8249.2307692307695</v>
      </c>
      <c r="L373" s="35"/>
      <c r="M373" s="35"/>
      <c r="N373" s="35"/>
      <c r="O373" s="54"/>
    </row>
    <row r="374" spans="10:15" x14ac:dyDescent="0.25">
      <c r="J374" s="81">
        <v>25533.333333333332</v>
      </c>
      <c r="K374" s="82">
        <v>12256</v>
      </c>
      <c r="L374" s="35"/>
      <c r="M374" s="35"/>
      <c r="N374" s="35"/>
      <c r="O374" s="54"/>
    </row>
    <row r="375" spans="10:15" x14ac:dyDescent="0.25">
      <c r="J375" s="81">
        <v>23569.23076923077</v>
      </c>
      <c r="K375" s="82">
        <v>14730.76923076923</v>
      </c>
      <c r="L375" s="35"/>
      <c r="M375" s="35"/>
      <c r="N375" s="35"/>
      <c r="O375" s="54"/>
    </row>
    <row r="376" spans="10:15" x14ac:dyDescent="0.25">
      <c r="J376" s="81">
        <v>20890.909090909092</v>
      </c>
      <c r="K376" s="82">
        <v>14623.636363636364</v>
      </c>
      <c r="L376" s="35"/>
      <c r="M376" s="35"/>
      <c r="N376" s="35"/>
      <c r="O376" s="54"/>
    </row>
    <row r="377" spans="10:15" x14ac:dyDescent="0.25">
      <c r="J377" s="83">
        <v>31606.796116504855</v>
      </c>
      <c r="K377" s="84">
        <v>10225.728155339806</v>
      </c>
      <c r="L377" s="55"/>
      <c r="M377" s="55"/>
      <c r="N377" s="55"/>
      <c r="O377" s="5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47F9-E26F-4B63-9906-FAFF8332486C}">
  <dimension ref="A1:P50"/>
  <sheetViews>
    <sheetView zoomScale="85" zoomScaleNormal="85" workbookViewId="0">
      <selection activeCell="J14" sqref="J14"/>
    </sheetView>
  </sheetViews>
  <sheetFormatPr defaultRowHeight="13.2" x14ac:dyDescent="0.25"/>
  <cols>
    <col min="3" max="3" width="14.6640625" customWidth="1"/>
    <col min="7" max="7" width="13.77734375" customWidth="1"/>
    <col min="10" max="10" width="13" customWidth="1"/>
    <col min="12" max="12" width="10.109375" bestFit="1" customWidth="1"/>
    <col min="15" max="15" width="11.44140625" bestFit="1" customWidth="1"/>
  </cols>
  <sheetData>
    <row r="1" spans="1:16" x14ac:dyDescent="0.25">
      <c r="A1" s="89" t="s">
        <v>225</v>
      </c>
      <c r="B1" s="90"/>
      <c r="C1" s="91"/>
      <c r="E1" s="89" t="s">
        <v>225</v>
      </c>
      <c r="F1" s="90"/>
      <c r="G1" s="91"/>
      <c r="J1" s="6" t="s">
        <v>304</v>
      </c>
      <c r="M1" s="6" t="s">
        <v>305</v>
      </c>
    </row>
    <row r="2" spans="1:16" ht="27" thickBot="1" x14ac:dyDescent="0.3">
      <c r="A2" s="92"/>
      <c r="B2" s="93"/>
      <c r="C2" s="94"/>
      <c r="E2" s="92"/>
      <c r="F2" s="93"/>
      <c r="G2" s="94"/>
      <c r="J2" s="24" t="s">
        <v>201</v>
      </c>
      <c r="K2" s="47">
        <v>20963.700500147101</v>
      </c>
      <c r="M2" s="31">
        <f t="shared" ref="M2:M9" si="0">K2/$K$11</f>
        <v>0.54735510444248303</v>
      </c>
    </row>
    <row r="3" spans="1:16" ht="26.4" x14ac:dyDescent="0.25">
      <c r="A3" s="95"/>
      <c r="B3" s="96" t="s">
        <v>182</v>
      </c>
      <c r="C3" s="97" t="s">
        <v>183</v>
      </c>
      <c r="E3" s="95"/>
      <c r="F3" s="96" t="s">
        <v>179</v>
      </c>
      <c r="G3" s="97" t="s">
        <v>183</v>
      </c>
      <c r="J3" s="85" t="s">
        <v>243</v>
      </c>
      <c r="K3" s="47">
        <v>19404.604545465965</v>
      </c>
      <c r="M3" s="31">
        <f t="shared" si="0"/>
        <v>0.50664763826281889</v>
      </c>
    </row>
    <row r="4" spans="1:16" ht="26.4" x14ac:dyDescent="0.25">
      <c r="A4" s="98" t="s">
        <v>204</v>
      </c>
      <c r="B4" s="99">
        <v>14598.305988012482</v>
      </c>
      <c r="C4" s="100">
        <v>20963.700500147101</v>
      </c>
      <c r="E4" s="98" t="s">
        <v>204</v>
      </c>
      <c r="F4" s="99">
        <v>14300.313420004606</v>
      </c>
      <c r="G4" s="100">
        <v>20963.700500147101</v>
      </c>
      <c r="J4" s="24" t="s">
        <v>196</v>
      </c>
      <c r="K4" s="47">
        <v>17752.531170136343</v>
      </c>
      <c r="M4" s="31">
        <f t="shared" si="0"/>
        <v>0.46351256318893846</v>
      </c>
    </row>
    <row r="5" spans="1:16" ht="26.4" x14ac:dyDescent="0.25">
      <c r="A5" s="98" t="s">
        <v>205</v>
      </c>
      <c r="B5" s="99">
        <v>107792964.15494134</v>
      </c>
      <c r="C5" s="100">
        <v>111544126.25660287</v>
      </c>
      <c r="E5" s="98" t="s">
        <v>205</v>
      </c>
      <c r="F5" s="99">
        <v>128642835.41506775</v>
      </c>
      <c r="G5" s="100">
        <v>111544126.25660287</v>
      </c>
      <c r="J5" s="24" t="s">
        <v>195</v>
      </c>
      <c r="K5" s="47">
        <v>16753.521592360339</v>
      </c>
      <c r="M5" s="31">
        <f t="shared" si="0"/>
        <v>0.43742876220261984</v>
      </c>
    </row>
    <row r="6" spans="1:16" ht="26.4" x14ac:dyDescent="0.25">
      <c r="A6" s="98" t="s">
        <v>206</v>
      </c>
      <c r="B6" s="99">
        <v>39</v>
      </c>
      <c r="C6" s="100">
        <v>37</v>
      </c>
      <c r="E6" s="98" t="s">
        <v>206</v>
      </c>
      <c r="F6" s="99">
        <v>39</v>
      </c>
      <c r="G6" s="100">
        <v>37</v>
      </c>
      <c r="J6" s="24" t="s">
        <v>244</v>
      </c>
      <c r="K6" s="47">
        <v>15882.738223017292</v>
      </c>
      <c r="M6" s="31">
        <f t="shared" si="0"/>
        <v>0.41469290399522957</v>
      </c>
    </row>
    <row r="7" spans="1:16" ht="26.4" x14ac:dyDescent="0.25">
      <c r="A7" s="98" t="s">
        <v>226</v>
      </c>
      <c r="B7" s="99">
        <v>109617853.82601991</v>
      </c>
      <c r="C7" s="100"/>
      <c r="E7" s="98" t="s">
        <v>226</v>
      </c>
      <c r="F7" s="99">
        <v>120324544.47311185</v>
      </c>
      <c r="G7" s="100"/>
      <c r="J7" s="24" t="s">
        <v>200</v>
      </c>
      <c r="K7" s="47">
        <v>14598.305988012482</v>
      </c>
      <c r="M7" s="31">
        <f t="shared" si="0"/>
        <v>0.38115681430841991</v>
      </c>
    </row>
    <row r="8" spans="1:16" ht="26.4" x14ac:dyDescent="0.25">
      <c r="A8" s="98" t="s">
        <v>207</v>
      </c>
      <c r="B8" s="99">
        <v>0</v>
      </c>
      <c r="C8" s="100"/>
      <c r="E8" s="98" t="s">
        <v>207</v>
      </c>
      <c r="F8" s="99">
        <v>0</v>
      </c>
      <c r="G8" s="100"/>
      <c r="J8" s="24" t="s">
        <v>245</v>
      </c>
      <c r="K8" s="47">
        <v>14501.215971514999</v>
      </c>
      <c r="M8" s="31">
        <f t="shared" si="0"/>
        <v>0.37862182693250651</v>
      </c>
    </row>
    <row r="9" spans="1:16" ht="26.4" x14ac:dyDescent="0.25">
      <c r="A9" s="98" t="s">
        <v>208</v>
      </c>
      <c r="B9" s="99">
        <v>74</v>
      </c>
      <c r="C9" s="100"/>
      <c r="E9" s="98" t="s">
        <v>208</v>
      </c>
      <c r="F9" s="99">
        <v>74</v>
      </c>
      <c r="G9" s="100"/>
      <c r="J9" s="24" t="s">
        <v>242</v>
      </c>
      <c r="K9" s="47">
        <v>14300.313420004606</v>
      </c>
      <c r="M9" s="31">
        <f t="shared" si="0"/>
        <v>0.37337632950403671</v>
      </c>
    </row>
    <row r="10" spans="1:16" x14ac:dyDescent="0.25">
      <c r="A10" s="98" t="s">
        <v>209</v>
      </c>
      <c r="B10" s="99">
        <v>-2.6491774358692557</v>
      </c>
      <c r="C10" s="100"/>
      <c r="E10" s="98" t="s">
        <v>209</v>
      </c>
      <c r="F10" s="99">
        <v>-2.6469412297772088</v>
      </c>
      <c r="G10" s="100"/>
    </row>
    <row r="11" spans="1:16" ht="26.4" x14ac:dyDescent="0.25">
      <c r="A11" s="98" t="s">
        <v>210</v>
      </c>
      <c r="B11" s="99">
        <v>4.9295364458440006E-3</v>
      </c>
      <c r="C11" s="100"/>
      <c r="E11" s="98" t="s">
        <v>210</v>
      </c>
      <c r="F11" s="99">
        <v>4.9593559242403469E-3</v>
      </c>
      <c r="G11" s="100"/>
      <c r="J11" s="85" t="s">
        <v>306</v>
      </c>
      <c r="K11">
        <v>38300</v>
      </c>
    </row>
    <row r="12" spans="1:16" x14ac:dyDescent="0.25">
      <c r="A12" s="98" t="s">
        <v>211</v>
      </c>
      <c r="B12" s="99">
        <v>1.6657068927340244</v>
      </c>
      <c r="C12" s="100"/>
      <c r="E12" s="98" t="s">
        <v>211</v>
      </c>
      <c r="F12" s="99">
        <v>1.6657068927340244</v>
      </c>
      <c r="G12" s="100"/>
    </row>
    <row r="13" spans="1:16" x14ac:dyDescent="0.25">
      <c r="A13" s="98" t="s">
        <v>212</v>
      </c>
      <c r="B13" s="99">
        <v>9.8590728916880012E-3</v>
      </c>
      <c r="C13" s="100"/>
      <c r="E13" s="98" t="s">
        <v>212</v>
      </c>
      <c r="F13" s="99">
        <v>9.9187118484806939E-3</v>
      </c>
      <c r="G13" s="100"/>
      <c r="J13" s="115" t="s">
        <v>251</v>
      </c>
    </row>
    <row r="14" spans="1:16" ht="13.8" thickBot="1" x14ac:dyDescent="0.3">
      <c r="A14" s="101" t="s">
        <v>213</v>
      </c>
      <c r="B14" s="102">
        <v>1.992543495180934</v>
      </c>
      <c r="C14" s="103"/>
      <c r="E14" s="101" t="s">
        <v>213</v>
      </c>
      <c r="F14" s="102">
        <v>1.992543495180934</v>
      </c>
      <c r="G14" s="103"/>
      <c r="J14" s="85"/>
      <c r="M14" s="6" t="s">
        <v>309</v>
      </c>
      <c r="O14" s="6" t="s">
        <v>310</v>
      </c>
    </row>
    <row r="15" spans="1:16" x14ac:dyDescent="0.25">
      <c r="A15" s="98"/>
      <c r="B15" s="99"/>
      <c r="C15" s="100"/>
      <c r="E15" s="98"/>
      <c r="F15" s="99"/>
      <c r="G15" s="100"/>
      <c r="J15" s="48" t="s">
        <v>183</v>
      </c>
      <c r="K15" s="116" t="s">
        <v>308</v>
      </c>
      <c r="L15" s="6" t="s">
        <v>182</v>
      </c>
      <c r="M15" s="86">
        <f>K2/K7-1</f>
        <v>0.43603651802898336</v>
      </c>
      <c r="O15" s="117" t="s">
        <v>311</v>
      </c>
      <c r="P15" s="87"/>
    </row>
    <row r="16" spans="1:16" x14ac:dyDescent="0.25">
      <c r="A16" s="104" t="s">
        <v>227</v>
      </c>
      <c r="B16" s="105">
        <f>B10</f>
        <v>-2.6491774358692557</v>
      </c>
      <c r="C16" s="94"/>
      <c r="E16" s="104" t="s">
        <v>227</v>
      </c>
      <c r="F16" s="105">
        <f>F10</f>
        <v>-2.6469412297772088</v>
      </c>
      <c r="G16" s="94"/>
      <c r="J16" s="48" t="s">
        <v>183</v>
      </c>
      <c r="K16" s="116" t="s">
        <v>308</v>
      </c>
      <c r="L16" s="6" t="s">
        <v>184</v>
      </c>
      <c r="M16" s="86">
        <f>K2/K8-1</f>
        <v>0.44565121582400247</v>
      </c>
      <c r="O16" s="117" t="s">
        <v>312</v>
      </c>
      <c r="P16" s="87"/>
    </row>
    <row r="17" spans="1:16" x14ac:dyDescent="0.25">
      <c r="A17" s="104" t="s">
        <v>228</v>
      </c>
      <c r="B17" s="106" t="s">
        <v>247</v>
      </c>
      <c r="C17" s="94"/>
      <c r="E17" s="104" t="s">
        <v>228</v>
      </c>
      <c r="F17" s="106" t="s">
        <v>247</v>
      </c>
      <c r="G17" s="94"/>
      <c r="J17" s="48" t="s">
        <v>183</v>
      </c>
      <c r="K17" s="116" t="s">
        <v>308</v>
      </c>
      <c r="L17" s="6" t="s">
        <v>179</v>
      </c>
      <c r="M17" s="86">
        <f>K2/K9-1</f>
        <v>0.46596091179520105</v>
      </c>
      <c r="O17" s="117" t="s">
        <v>313</v>
      </c>
      <c r="P17" s="87"/>
    </row>
    <row r="18" spans="1:16" x14ac:dyDescent="0.25">
      <c r="A18" s="104" t="s">
        <v>250</v>
      </c>
      <c r="B18" s="93"/>
      <c r="C18" s="94"/>
      <c r="E18" s="104" t="s">
        <v>250</v>
      </c>
      <c r="F18" s="93"/>
      <c r="G18" s="94"/>
    </row>
    <row r="19" spans="1:16" x14ac:dyDescent="0.25">
      <c r="A19" s="92"/>
      <c r="B19" s="93"/>
      <c r="C19" s="94"/>
      <c r="E19" s="92"/>
      <c r="F19" s="93"/>
      <c r="G19" s="94"/>
    </row>
    <row r="20" spans="1:16" x14ac:dyDescent="0.25">
      <c r="A20" s="107" t="s">
        <v>235</v>
      </c>
      <c r="B20" s="93"/>
      <c r="C20" s="94"/>
      <c r="E20" s="107" t="s">
        <v>235</v>
      </c>
      <c r="F20" s="93"/>
      <c r="G20" s="94"/>
    </row>
    <row r="21" spans="1:16" x14ac:dyDescent="0.25">
      <c r="A21" s="104" t="s">
        <v>264</v>
      </c>
      <c r="B21" s="93"/>
      <c r="C21" s="94"/>
      <c r="E21" s="104" t="s">
        <v>264</v>
      </c>
      <c r="F21" s="93"/>
      <c r="G21" s="94"/>
    </row>
    <row r="22" spans="1:16" x14ac:dyDescent="0.25">
      <c r="A22" s="104" t="s">
        <v>307</v>
      </c>
      <c r="B22" s="93"/>
      <c r="C22" s="94"/>
      <c r="E22" s="104" t="s">
        <v>307</v>
      </c>
      <c r="F22" s="93"/>
      <c r="G22" s="94"/>
    </row>
    <row r="23" spans="1:16" x14ac:dyDescent="0.25">
      <c r="A23" s="104" t="s">
        <v>231</v>
      </c>
      <c r="B23" s="93"/>
      <c r="C23" s="94"/>
      <c r="E23" s="104" t="s">
        <v>231</v>
      </c>
      <c r="F23" s="93"/>
      <c r="G23" s="94"/>
    </row>
    <row r="24" spans="1:16" x14ac:dyDescent="0.25">
      <c r="A24" s="108" t="s">
        <v>232</v>
      </c>
      <c r="B24" s="109"/>
      <c r="C24" s="110"/>
      <c r="E24" s="108" t="s">
        <v>232</v>
      </c>
      <c r="F24" s="109"/>
      <c r="G24" s="110"/>
    </row>
    <row r="25" spans="1:16" x14ac:dyDescent="0.25">
      <c r="A25" s="38"/>
      <c r="B25" s="35"/>
      <c r="C25" s="35"/>
    </row>
    <row r="26" spans="1:16" x14ac:dyDescent="0.25">
      <c r="A26" s="38"/>
      <c r="B26" s="35"/>
      <c r="C26" s="35"/>
    </row>
    <row r="27" spans="1:16" x14ac:dyDescent="0.25">
      <c r="A27" s="89" t="s">
        <v>225</v>
      </c>
      <c r="B27" s="90"/>
      <c r="C27" s="91"/>
    </row>
    <row r="28" spans="1:16" ht="13.8" thickBot="1" x14ac:dyDescent="0.3">
      <c r="A28" s="92"/>
      <c r="B28" s="93"/>
      <c r="C28" s="94"/>
    </row>
    <row r="29" spans="1:16" x14ac:dyDescent="0.25">
      <c r="A29" s="95"/>
      <c r="B29" s="96" t="s">
        <v>183</v>
      </c>
      <c r="C29" s="97" t="s">
        <v>184</v>
      </c>
    </row>
    <row r="30" spans="1:16" x14ac:dyDescent="0.25">
      <c r="A30" s="98" t="s">
        <v>204</v>
      </c>
      <c r="B30" s="99">
        <v>20963.700500147101</v>
      </c>
      <c r="C30" s="100">
        <v>14501.215971514999</v>
      </c>
    </row>
    <row r="31" spans="1:16" x14ac:dyDescent="0.25">
      <c r="A31" s="98" t="s">
        <v>205</v>
      </c>
      <c r="B31" s="99">
        <v>111544126.25660287</v>
      </c>
      <c r="C31" s="100">
        <v>103701012.91282621</v>
      </c>
    </row>
    <row r="32" spans="1:16" x14ac:dyDescent="0.25">
      <c r="A32" s="98" t="s">
        <v>206</v>
      </c>
      <c r="B32" s="99">
        <v>37</v>
      </c>
      <c r="C32" s="100">
        <v>38</v>
      </c>
    </row>
    <row r="33" spans="1:3" x14ac:dyDescent="0.25">
      <c r="A33" s="98" t="s">
        <v>226</v>
      </c>
      <c r="B33" s="99">
        <v>107568849.63030513</v>
      </c>
      <c r="C33" s="100"/>
    </row>
    <row r="34" spans="1:3" x14ac:dyDescent="0.25">
      <c r="A34" s="98" t="s">
        <v>207</v>
      </c>
      <c r="B34" s="99">
        <v>0</v>
      </c>
      <c r="C34" s="100"/>
    </row>
    <row r="35" spans="1:3" x14ac:dyDescent="0.25">
      <c r="A35" s="98" t="s">
        <v>208</v>
      </c>
      <c r="B35" s="99">
        <v>73</v>
      </c>
      <c r="C35" s="100"/>
    </row>
    <row r="36" spans="1:3" x14ac:dyDescent="0.25">
      <c r="A36" s="98" t="s">
        <v>209</v>
      </c>
      <c r="B36" s="99">
        <v>2.6978530043451707</v>
      </c>
      <c r="C36" s="100"/>
    </row>
    <row r="37" spans="1:3" x14ac:dyDescent="0.25">
      <c r="A37" s="98" t="s">
        <v>210</v>
      </c>
      <c r="B37" s="99">
        <v>4.3314585257763884E-3</v>
      </c>
      <c r="C37" s="100"/>
    </row>
    <row r="38" spans="1:3" x14ac:dyDescent="0.25">
      <c r="A38" s="98" t="s">
        <v>211</v>
      </c>
      <c r="B38" s="99">
        <v>1.6659962237714305</v>
      </c>
      <c r="C38" s="100"/>
    </row>
    <row r="39" spans="1:3" x14ac:dyDescent="0.25">
      <c r="A39" s="98" t="s">
        <v>212</v>
      </c>
      <c r="B39" s="99">
        <v>8.6629170515527768E-3</v>
      </c>
      <c r="C39" s="100"/>
    </row>
    <row r="40" spans="1:3" ht="13.8" thickBot="1" x14ac:dyDescent="0.3">
      <c r="A40" s="101" t="s">
        <v>213</v>
      </c>
      <c r="B40" s="102">
        <v>1.9929971258898567</v>
      </c>
      <c r="C40" s="103"/>
    </row>
    <row r="41" spans="1:3" x14ac:dyDescent="0.25">
      <c r="A41" s="98"/>
      <c r="B41" s="99"/>
      <c r="C41" s="100"/>
    </row>
    <row r="42" spans="1:3" x14ac:dyDescent="0.25">
      <c r="A42" s="104" t="s">
        <v>227</v>
      </c>
      <c r="B42" s="105">
        <f>B36</f>
        <v>2.6978530043451707</v>
      </c>
      <c r="C42" s="94"/>
    </row>
    <row r="43" spans="1:3" x14ac:dyDescent="0.25">
      <c r="A43" s="104" t="s">
        <v>228</v>
      </c>
      <c r="B43" s="106" t="s">
        <v>247</v>
      </c>
      <c r="C43" s="94"/>
    </row>
    <row r="44" spans="1:3" x14ac:dyDescent="0.25">
      <c r="A44" s="104" t="s">
        <v>250</v>
      </c>
      <c r="B44" s="93"/>
      <c r="C44" s="94"/>
    </row>
    <row r="45" spans="1:3" x14ac:dyDescent="0.25">
      <c r="A45" s="92"/>
      <c r="B45" s="93"/>
      <c r="C45" s="94"/>
    </row>
    <row r="46" spans="1:3" x14ac:dyDescent="0.25">
      <c r="A46" s="107" t="s">
        <v>235</v>
      </c>
      <c r="B46" s="93"/>
      <c r="C46" s="94"/>
    </row>
    <row r="47" spans="1:3" x14ac:dyDescent="0.25">
      <c r="A47" s="104" t="s">
        <v>264</v>
      </c>
      <c r="B47" s="93"/>
      <c r="C47" s="94"/>
    </row>
    <row r="48" spans="1:3" x14ac:dyDescent="0.25">
      <c r="A48" s="104" t="s">
        <v>307</v>
      </c>
      <c r="B48" s="93"/>
      <c r="C48" s="94"/>
    </row>
    <row r="49" spans="1:3" x14ac:dyDescent="0.25">
      <c r="A49" s="104" t="s">
        <v>231</v>
      </c>
      <c r="B49" s="93"/>
      <c r="C49" s="94"/>
    </row>
    <row r="50" spans="1:3" x14ac:dyDescent="0.25">
      <c r="A50" s="108" t="s">
        <v>232</v>
      </c>
      <c r="B50" s="109"/>
      <c r="C50" s="110"/>
    </row>
  </sheetData>
  <conditionalFormatting sqref="K2:K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2F41-5D32-4AFD-875D-AA05880F5635}">
  <dimension ref="A1:I78"/>
  <sheetViews>
    <sheetView topLeftCell="A53" zoomScaleNormal="100" workbookViewId="0">
      <selection activeCell="B54" sqref="B54"/>
    </sheetView>
  </sheetViews>
  <sheetFormatPr defaultRowHeight="13.2" x14ac:dyDescent="0.25"/>
  <cols>
    <col min="1" max="1" width="14.5546875" customWidth="1"/>
    <col min="2" max="6" width="12" bestFit="1" customWidth="1"/>
    <col min="7" max="7" width="12" customWidth="1"/>
    <col min="8" max="9" width="12" bestFit="1" customWidth="1"/>
    <col min="10" max="10" width="11.77734375" customWidth="1"/>
    <col min="13" max="13" width="14.33203125" customWidth="1"/>
  </cols>
  <sheetData>
    <row r="1" spans="2:9" hidden="1" x14ac:dyDescent="0.25">
      <c r="B1" s="59" t="s">
        <v>175</v>
      </c>
      <c r="C1" s="60" t="s">
        <v>176</v>
      </c>
      <c r="D1" s="60" t="s">
        <v>179</v>
      </c>
      <c r="E1" s="60" t="s">
        <v>180</v>
      </c>
      <c r="F1" s="60" t="s">
        <v>181</v>
      </c>
      <c r="G1" s="60" t="s">
        <v>182</v>
      </c>
      <c r="H1" s="60" t="s">
        <v>183</v>
      </c>
      <c r="I1" s="66" t="s">
        <v>184</v>
      </c>
    </row>
    <row r="2" spans="2:9" hidden="1" x14ac:dyDescent="0.25">
      <c r="B2" s="69">
        <v>13927.272727272728</v>
      </c>
      <c r="C2" s="70">
        <v>13927.272727272728</v>
      </c>
      <c r="D2" s="70">
        <v>20890.909090909092</v>
      </c>
      <c r="E2" s="70">
        <v>34818.181818181816</v>
      </c>
      <c r="F2" s="70">
        <v>13927.272727272728</v>
      </c>
      <c r="G2" s="70">
        <v>27854.545454545456</v>
      </c>
      <c r="H2" s="70">
        <v>13927.272727272728</v>
      </c>
      <c r="I2" s="71">
        <v>13927.272727272728</v>
      </c>
    </row>
    <row r="3" spans="2:9" hidden="1" x14ac:dyDescent="0.25">
      <c r="B3" s="69">
        <v>20451.456310679612</v>
      </c>
      <c r="C3" s="70">
        <v>9296.116504854368</v>
      </c>
      <c r="D3" s="70">
        <v>3718.4466019417478</v>
      </c>
      <c r="E3" s="70">
        <v>1859.2233009708739</v>
      </c>
      <c r="F3" s="70">
        <v>929.61165048543694</v>
      </c>
      <c r="G3" s="70">
        <v>1859.2233009708739</v>
      </c>
      <c r="H3" s="70"/>
      <c r="I3" s="71"/>
    </row>
    <row r="4" spans="2:9" hidden="1" x14ac:dyDescent="0.25">
      <c r="B4" s="69">
        <v>13927.272727272728</v>
      </c>
      <c r="C4" s="70">
        <v>20890.909090909092</v>
      </c>
      <c r="D4" s="70"/>
      <c r="E4" s="70"/>
      <c r="F4" s="70"/>
      <c r="G4" s="70"/>
      <c r="H4" s="70"/>
      <c r="I4" s="71">
        <v>13927.272727272728</v>
      </c>
    </row>
    <row r="5" spans="2:9" hidden="1" x14ac:dyDescent="0.25">
      <c r="B5" s="69">
        <v>13927.272727272728</v>
      </c>
      <c r="C5" s="70"/>
      <c r="D5" s="70">
        <v>8356.363636363636</v>
      </c>
      <c r="E5" s="70"/>
      <c r="F5" s="70">
        <v>2785.4545454545455</v>
      </c>
      <c r="G5" s="70">
        <v>9749.0909090909099</v>
      </c>
      <c r="H5" s="70"/>
      <c r="I5" s="71"/>
    </row>
    <row r="6" spans="2:9" hidden="1" x14ac:dyDescent="0.25">
      <c r="B6" s="69">
        <v>14141.538461538461</v>
      </c>
      <c r="C6" s="70">
        <v>9427.6923076923085</v>
      </c>
      <c r="D6" s="70">
        <v>11784.615384615385</v>
      </c>
      <c r="E6" s="70">
        <v>23569.23076923077</v>
      </c>
      <c r="F6" s="70">
        <v>5892.3076923076924</v>
      </c>
      <c r="G6" s="70">
        <v>8249.2307692307695</v>
      </c>
      <c r="H6" s="70">
        <v>27104.615384615383</v>
      </c>
      <c r="I6" s="71">
        <v>5892.3076923076924</v>
      </c>
    </row>
    <row r="7" spans="2:9" hidden="1" x14ac:dyDescent="0.25">
      <c r="B7" s="69">
        <v>18592.233009708736</v>
      </c>
      <c r="C7" s="70">
        <v>18592.233009708736</v>
      </c>
      <c r="D7" s="70">
        <v>7436.8932038834955</v>
      </c>
      <c r="E7" s="70">
        <v>22310.679611650485</v>
      </c>
      <c r="F7" s="70">
        <v>13014.563106796117</v>
      </c>
      <c r="G7" s="70">
        <v>26029.126213592233</v>
      </c>
      <c r="H7" s="70">
        <v>27888.349514563106</v>
      </c>
      <c r="I7" s="71">
        <v>3718.4466019417478</v>
      </c>
    </row>
    <row r="8" spans="2:9" hidden="1" x14ac:dyDescent="0.25">
      <c r="B8" s="69">
        <v>37184.466019417472</v>
      </c>
      <c r="C8" s="70">
        <v>39043.689320388352</v>
      </c>
      <c r="D8" s="70"/>
      <c r="E8" s="70"/>
      <c r="F8" s="70">
        <v>63213.592233009709</v>
      </c>
      <c r="G8" s="70"/>
      <c r="H8" s="70"/>
      <c r="I8" s="71">
        <v>27888.349514563106</v>
      </c>
    </row>
    <row r="9" spans="2:9" hidden="1" x14ac:dyDescent="0.25">
      <c r="B9" s="69">
        <v>6963.636363636364</v>
      </c>
      <c r="C9" s="70">
        <v>12534.545454545454</v>
      </c>
      <c r="D9" s="70">
        <v>6963.636363636364</v>
      </c>
      <c r="E9" s="70">
        <v>17409.090909090908</v>
      </c>
      <c r="F9" s="70">
        <v>6963.636363636364</v>
      </c>
      <c r="G9" s="70">
        <v>6963.636363636364</v>
      </c>
      <c r="H9" s="70">
        <v>11838.181818181818</v>
      </c>
      <c r="I9" s="71">
        <v>2785.4545454545455</v>
      </c>
    </row>
    <row r="10" spans="2:9" hidden="1" x14ac:dyDescent="0.25">
      <c r="B10" s="69">
        <v>17676.923076923078</v>
      </c>
      <c r="C10" s="70">
        <v>8838.461538461539</v>
      </c>
      <c r="D10" s="70">
        <v>8249.2307692307695</v>
      </c>
      <c r="E10" s="70">
        <v>19444.615384615383</v>
      </c>
      <c r="F10" s="70">
        <v>7070.7692307692305</v>
      </c>
      <c r="G10" s="70">
        <v>8838.461538461539</v>
      </c>
      <c r="H10" s="70">
        <v>21212.307692307691</v>
      </c>
      <c r="I10" s="71">
        <v>7070.7692307692305</v>
      </c>
    </row>
    <row r="11" spans="2:9" hidden="1" x14ac:dyDescent="0.25">
      <c r="B11" s="69">
        <v>5106.666666666667</v>
      </c>
      <c r="C11" s="70"/>
      <c r="D11" s="70">
        <v>2553.3333333333335</v>
      </c>
      <c r="E11" s="70"/>
      <c r="F11" s="70">
        <v>3574.6666666666665</v>
      </c>
      <c r="G11" s="70">
        <v>2553.3333333333335</v>
      </c>
      <c r="H11" s="70">
        <v>15320</v>
      </c>
      <c r="I11" s="71"/>
    </row>
    <row r="12" spans="2:9" hidden="1" x14ac:dyDescent="0.25">
      <c r="B12" s="69">
        <v>51066.666666666664</v>
      </c>
      <c r="C12" s="70">
        <v>30640</v>
      </c>
      <c r="D12" s="70"/>
      <c r="E12" s="70"/>
      <c r="F12" s="70">
        <v>40853.333333333336</v>
      </c>
      <c r="G12" s="70"/>
      <c r="H12" s="70"/>
      <c r="I12" s="71">
        <v>30640</v>
      </c>
    </row>
    <row r="13" spans="2:9" hidden="1" x14ac:dyDescent="0.25">
      <c r="B13" s="69">
        <v>9192</v>
      </c>
      <c r="C13" s="70">
        <v>11234.666666666666</v>
      </c>
      <c r="D13" s="70">
        <v>6128</v>
      </c>
      <c r="E13" s="70">
        <v>13277.333333333334</v>
      </c>
      <c r="F13" s="70"/>
      <c r="G13" s="70">
        <v>10213.333333333334</v>
      </c>
      <c r="H13" s="70">
        <v>18384</v>
      </c>
      <c r="I13" s="71">
        <v>10213.333333333334</v>
      </c>
    </row>
    <row r="14" spans="2:9" hidden="1" x14ac:dyDescent="0.25">
      <c r="B14" s="69">
        <v>8511.1111111111113</v>
      </c>
      <c r="C14" s="70">
        <v>8511.1111111111113</v>
      </c>
      <c r="D14" s="70">
        <v>2978.8888888888887</v>
      </c>
      <c r="E14" s="70">
        <v>11064.444444444445</v>
      </c>
      <c r="F14" s="70">
        <v>1702.2222222222222</v>
      </c>
      <c r="G14" s="70">
        <v>6808.8888888888887</v>
      </c>
      <c r="H14" s="70">
        <v>9787.7777777777774</v>
      </c>
      <c r="I14" s="71">
        <v>8511.1111111111113</v>
      </c>
    </row>
    <row r="15" spans="2:9" hidden="1" x14ac:dyDescent="0.25">
      <c r="B15" s="69">
        <v>9192</v>
      </c>
      <c r="C15" s="70">
        <v>11234.666666666666</v>
      </c>
      <c r="D15" s="70">
        <v>2042.6666666666667</v>
      </c>
      <c r="E15" s="70">
        <v>14298.666666666666</v>
      </c>
      <c r="F15" s="70">
        <v>7660</v>
      </c>
      <c r="G15" s="70">
        <v>10724</v>
      </c>
      <c r="H15" s="70">
        <v>13277.333333333334</v>
      </c>
      <c r="I15" s="71">
        <v>5106.666666666667</v>
      </c>
    </row>
    <row r="16" spans="2:9" hidden="1" x14ac:dyDescent="0.25">
      <c r="B16" s="69">
        <v>12766.666666666666</v>
      </c>
      <c r="C16" s="70">
        <v>8511.1111111111113</v>
      </c>
      <c r="D16" s="70">
        <v>17022.222222222223</v>
      </c>
      <c r="E16" s="70"/>
      <c r="F16" s="70">
        <v>17022.222222222223</v>
      </c>
      <c r="G16" s="70">
        <v>34044.444444444445</v>
      </c>
      <c r="H16" s="70">
        <v>38300</v>
      </c>
      <c r="I16" s="71">
        <v>21277.777777777777</v>
      </c>
    </row>
    <row r="17" spans="2:9" hidden="1" x14ac:dyDescent="0.25">
      <c r="B17" s="69">
        <v>10638.888888888889</v>
      </c>
      <c r="C17" s="70">
        <v>13617.777777777777</v>
      </c>
      <c r="D17" s="70">
        <v>19575.555555555555</v>
      </c>
      <c r="E17" s="70">
        <v>17022.222222222223</v>
      </c>
      <c r="F17" s="70">
        <v>15320</v>
      </c>
      <c r="G17" s="70">
        <v>13192.222222222223</v>
      </c>
      <c r="H17" s="70">
        <v>27235.555555555555</v>
      </c>
      <c r="I17" s="71">
        <v>14468.888888888889</v>
      </c>
    </row>
    <row r="18" spans="2:9" hidden="1" x14ac:dyDescent="0.25">
      <c r="B18" s="69">
        <v>10213.333333333334</v>
      </c>
      <c r="C18" s="70">
        <v>10213.333333333334</v>
      </c>
      <c r="D18" s="70">
        <v>8170.666666666667</v>
      </c>
      <c r="E18" s="70">
        <v>20426.666666666668</v>
      </c>
      <c r="F18" s="70">
        <v>7660</v>
      </c>
      <c r="G18" s="70">
        <v>10213.333333333334</v>
      </c>
      <c r="H18" s="70">
        <v>18384</v>
      </c>
      <c r="I18" s="71">
        <v>6128</v>
      </c>
    </row>
    <row r="19" spans="2:9" hidden="1" x14ac:dyDescent="0.25">
      <c r="B19" s="69"/>
      <c r="C19" s="70"/>
      <c r="D19" s="70"/>
      <c r="E19" s="70"/>
      <c r="F19" s="70"/>
      <c r="G19" s="70"/>
      <c r="H19" s="70"/>
      <c r="I19" s="71"/>
    </row>
    <row r="20" spans="2:9" hidden="1" x14ac:dyDescent="0.25">
      <c r="B20" s="69">
        <v>40853.333333333336</v>
      </c>
      <c r="C20" s="70">
        <v>40853.333333333336</v>
      </c>
      <c r="D20" s="70">
        <v>25533.333333333332</v>
      </c>
      <c r="E20" s="70">
        <v>51066.666666666664</v>
      </c>
      <c r="F20" s="70">
        <v>51066.666666666664</v>
      </c>
      <c r="G20" s="70">
        <v>20426.666666666668</v>
      </c>
      <c r="H20" s="70">
        <v>20426.666666666668</v>
      </c>
      <c r="I20" s="71">
        <v>20426.666666666668</v>
      </c>
    </row>
    <row r="21" spans="2:9" hidden="1" x14ac:dyDescent="0.25">
      <c r="B21" s="69">
        <v>3064</v>
      </c>
      <c r="C21" s="70">
        <v>2042.6666666666667</v>
      </c>
      <c r="D21" s="70">
        <v>3064</v>
      </c>
      <c r="E21" s="70">
        <v>3064</v>
      </c>
      <c r="F21" s="70">
        <v>2042.6666666666667</v>
      </c>
      <c r="G21" s="70">
        <v>1532</v>
      </c>
      <c r="H21" s="70">
        <v>1532</v>
      </c>
      <c r="I21" s="71">
        <v>6128</v>
      </c>
    </row>
    <row r="22" spans="2:9" hidden="1" x14ac:dyDescent="0.25">
      <c r="B22" s="69">
        <v>48745.454545454544</v>
      </c>
      <c r="C22" s="70">
        <v>15320</v>
      </c>
      <c r="D22" s="70">
        <v>27854.545454545456</v>
      </c>
      <c r="E22" s="70"/>
      <c r="F22" s="70">
        <v>41781.818181818184</v>
      </c>
      <c r="G22" s="70"/>
      <c r="H22" s="70"/>
      <c r="I22" s="71"/>
    </row>
    <row r="23" spans="2:9" hidden="1" x14ac:dyDescent="0.25">
      <c r="B23" s="69">
        <v>17022.222222222223</v>
      </c>
      <c r="C23" s="70">
        <v>17022.222222222223</v>
      </c>
      <c r="D23" s="70">
        <v>14468.888888888889</v>
      </c>
      <c r="E23" s="70">
        <v>22980</v>
      </c>
      <c r="F23" s="70">
        <v>14468.888888888889</v>
      </c>
      <c r="G23" s="70">
        <v>17022.222222222223</v>
      </c>
      <c r="H23" s="70">
        <v>21277.777777777777</v>
      </c>
      <c r="I23" s="71">
        <v>11064.444444444445</v>
      </c>
    </row>
    <row r="24" spans="2:9" hidden="1" x14ac:dyDescent="0.25">
      <c r="B24" s="69">
        <v>17022.222222222223</v>
      </c>
      <c r="C24" s="70">
        <v>42555.555555555555</v>
      </c>
      <c r="D24" s="70">
        <v>42555.555555555555</v>
      </c>
      <c r="E24" s="70"/>
      <c r="F24" s="70">
        <v>25533.333333333332</v>
      </c>
      <c r="G24" s="70">
        <v>34044.444444444445</v>
      </c>
      <c r="H24" s="70"/>
      <c r="I24" s="71">
        <v>17022.222222222223</v>
      </c>
    </row>
    <row r="25" spans="2:9" hidden="1" x14ac:dyDescent="0.25">
      <c r="B25" s="69">
        <v>9749.0909090909099</v>
      </c>
      <c r="C25" s="70">
        <v>6963.636363636364</v>
      </c>
      <c r="D25" s="70">
        <v>4178.181818181818</v>
      </c>
      <c r="E25" s="70">
        <v>23676.363636363636</v>
      </c>
      <c r="F25" s="70">
        <v>7660</v>
      </c>
      <c r="G25" s="70">
        <v>16712.727272727272</v>
      </c>
      <c r="H25" s="70">
        <v>18105.454545454544</v>
      </c>
      <c r="I25" s="71">
        <v>9749.0909090909099</v>
      </c>
    </row>
    <row r="26" spans="2:9" hidden="1" x14ac:dyDescent="0.25">
      <c r="B26" s="69">
        <v>4949.5384615384619</v>
      </c>
      <c r="C26" s="70">
        <v>12963.076923076924</v>
      </c>
      <c r="D26" s="70">
        <v>15320</v>
      </c>
      <c r="E26" s="70">
        <v>14141.538461538461</v>
      </c>
      <c r="F26" s="70">
        <v>14141.538461538461</v>
      </c>
      <c r="G26" s="70">
        <v>11784.615384615385</v>
      </c>
      <c r="H26" s="70">
        <v>20033.846153846152</v>
      </c>
      <c r="I26" s="71">
        <v>11784.615384615385</v>
      </c>
    </row>
    <row r="27" spans="2:9" hidden="1" x14ac:dyDescent="0.25">
      <c r="B27" s="69">
        <v>7660</v>
      </c>
      <c r="C27" s="70">
        <v>13405</v>
      </c>
      <c r="D27" s="70">
        <v>8617.5</v>
      </c>
      <c r="E27" s="70">
        <v>7660</v>
      </c>
      <c r="F27" s="70">
        <v>4979</v>
      </c>
      <c r="G27" s="70">
        <v>9575</v>
      </c>
      <c r="H27" s="70">
        <v>11490</v>
      </c>
      <c r="I27" s="71">
        <v>11490</v>
      </c>
    </row>
    <row r="28" spans="2:9" hidden="1" x14ac:dyDescent="0.25">
      <c r="B28" s="69">
        <v>9192</v>
      </c>
      <c r="C28" s="70">
        <v>15320</v>
      </c>
      <c r="D28" s="70">
        <v>9192</v>
      </c>
      <c r="E28" s="70">
        <v>7660</v>
      </c>
      <c r="F28" s="70">
        <v>7660</v>
      </c>
      <c r="G28" s="70">
        <v>6128</v>
      </c>
      <c r="H28" s="70">
        <v>15320</v>
      </c>
      <c r="I28" s="71">
        <v>5515.2</v>
      </c>
    </row>
    <row r="29" spans="2:9" hidden="1" x14ac:dyDescent="0.25">
      <c r="B29" s="69"/>
      <c r="C29" s="70"/>
      <c r="D29" s="70"/>
      <c r="E29" s="70"/>
      <c r="F29" s="70"/>
      <c r="G29" s="70"/>
      <c r="H29" s="70"/>
      <c r="I29" s="71"/>
    </row>
    <row r="30" spans="2:9" hidden="1" x14ac:dyDescent="0.25">
      <c r="B30" s="69"/>
      <c r="C30" s="70"/>
      <c r="D30" s="70">
        <v>45960</v>
      </c>
      <c r="E30" s="70"/>
      <c r="F30" s="70">
        <v>13927.272727272728</v>
      </c>
      <c r="G30" s="70"/>
      <c r="H30" s="70"/>
      <c r="I30" s="71"/>
    </row>
    <row r="31" spans="2:9" hidden="1" x14ac:dyDescent="0.25">
      <c r="B31" s="69">
        <v>5892.3076923076924</v>
      </c>
      <c r="C31" s="70">
        <v>12963.076923076924</v>
      </c>
      <c r="D31" s="70">
        <v>20033.846153846152</v>
      </c>
      <c r="E31" s="70">
        <v>11784.615384615385</v>
      </c>
      <c r="F31" s="70">
        <v>11784.615384615385</v>
      </c>
      <c r="G31" s="70">
        <v>11784.615384615385</v>
      </c>
      <c r="H31" s="70">
        <v>12963.076923076924</v>
      </c>
      <c r="I31" s="71">
        <v>7070.7692307692305</v>
      </c>
    </row>
    <row r="32" spans="2:9" hidden="1" x14ac:dyDescent="0.25">
      <c r="B32" s="69">
        <v>5892.3076923076924</v>
      </c>
      <c r="C32" s="70"/>
      <c r="D32" s="70">
        <v>5892.3076923076924</v>
      </c>
      <c r="E32" s="70">
        <v>11784.615384615385</v>
      </c>
      <c r="F32" s="70">
        <v>5892.3076923076924</v>
      </c>
      <c r="G32" s="70"/>
      <c r="H32" s="70">
        <v>5892.3076923076924</v>
      </c>
      <c r="I32" s="71"/>
    </row>
    <row r="33" spans="2:9" hidden="1" x14ac:dyDescent="0.25">
      <c r="B33" s="69"/>
      <c r="C33" s="70"/>
      <c r="D33" s="70"/>
      <c r="E33" s="70"/>
      <c r="F33" s="70"/>
      <c r="G33" s="70"/>
      <c r="H33" s="70"/>
      <c r="I33" s="71"/>
    </row>
    <row r="34" spans="2:9" hidden="1" x14ac:dyDescent="0.25">
      <c r="B34" s="69"/>
      <c r="C34" s="70"/>
      <c r="D34" s="70"/>
      <c r="E34" s="70"/>
      <c r="F34" s="70"/>
      <c r="G34" s="70"/>
      <c r="H34" s="70"/>
      <c r="I34" s="71"/>
    </row>
    <row r="35" spans="2:9" hidden="1" x14ac:dyDescent="0.25">
      <c r="B35" s="69">
        <v>23569.23076923077</v>
      </c>
      <c r="C35" s="70">
        <v>11784.615384615385</v>
      </c>
      <c r="D35" s="70">
        <v>11784.615384615385</v>
      </c>
      <c r="E35" s="70">
        <v>41246.153846153844</v>
      </c>
      <c r="F35" s="70">
        <v>11784.615384615385</v>
      </c>
      <c r="G35" s="70">
        <v>11784.615384615385</v>
      </c>
      <c r="H35" s="70">
        <v>11784.615384615385</v>
      </c>
      <c r="I35" s="71">
        <v>35353.846153846156</v>
      </c>
    </row>
    <row r="36" spans="2:9" hidden="1" x14ac:dyDescent="0.25">
      <c r="B36" s="69">
        <v>38300</v>
      </c>
      <c r="C36" s="70">
        <v>38300</v>
      </c>
      <c r="D36" s="70">
        <v>38300</v>
      </c>
      <c r="E36" s="70"/>
      <c r="F36" s="70">
        <v>38300</v>
      </c>
      <c r="G36" s="70">
        <v>38300</v>
      </c>
      <c r="H36" s="70">
        <v>38300</v>
      </c>
      <c r="I36" s="71">
        <v>38300</v>
      </c>
    </row>
    <row r="37" spans="2:9" hidden="1" x14ac:dyDescent="0.25">
      <c r="B37" s="69">
        <v>20426.666666666668</v>
      </c>
      <c r="C37" s="70">
        <v>30640</v>
      </c>
      <c r="D37" s="70">
        <v>40853.333333333336</v>
      </c>
      <c r="E37" s="70">
        <v>51066.666666666664</v>
      </c>
      <c r="F37" s="70">
        <v>51066.666666666664</v>
      </c>
      <c r="G37" s="70">
        <v>40853.333333333336</v>
      </c>
      <c r="H37" s="70">
        <v>51066.666666666664</v>
      </c>
      <c r="I37" s="71">
        <v>40853.333333333336</v>
      </c>
    </row>
    <row r="38" spans="2:9" hidden="1" x14ac:dyDescent="0.25">
      <c r="B38" s="69"/>
      <c r="C38" s="70"/>
      <c r="D38" s="70"/>
      <c r="E38" s="70">
        <v>34044.444444444445</v>
      </c>
      <c r="F38" s="70"/>
      <c r="G38" s="70">
        <v>38300</v>
      </c>
      <c r="H38" s="70">
        <v>29788.888888888891</v>
      </c>
      <c r="I38" s="71">
        <v>29788.888888888891</v>
      </c>
    </row>
    <row r="39" spans="2:9" hidden="1" x14ac:dyDescent="0.25">
      <c r="B39" s="69">
        <v>20890.909090909092</v>
      </c>
      <c r="C39" s="70">
        <v>23676.363636363636</v>
      </c>
      <c r="D39" s="70"/>
      <c r="E39" s="70"/>
      <c r="F39" s="70">
        <v>13927.272727272728</v>
      </c>
      <c r="G39" s="70">
        <v>16712.727272727272</v>
      </c>
      <c r="H39" s="70">
        <v>15320</v>
      </c>
      <c r="I39" s="71"/>
    </row>
    <row r="40" spans="2:9" hidden="1" x14ac:dyDescent="0.25">
      <c r="B40" s="69">
        <v>35746.666666666664</v>
      </c>
      <c r="C40" s="70">
        <v>18384</v>
      </c>
      <c r="D40" s="70">
        <v>10213.333333333334</v>
      </c>
      <c r="E40" s="70">
        <v>10213.333333333334</v>
      </c>
      <c r="F40" s="70">
        <v>10213.333333333334</v>
      </c>
      <c r="G40" s="70">
        <v>10213.333333333334</v>
      </c>
      <c r="H40" s="70">
        <v>10213.333333333334</v>
      </c>
      <c r="I40" s="71">
        <v>10213.333333333334</v>
      </c>
    </row>
    <row r="41" spans="2:9" hidden="1" x14ac:dyDescent="0.25">
      <c r="B41" s="69">
        <v>30640</v>
      </c>
      <c r="C41" s="70"/>
      <c r="D41" s="70"/>
      <c r="E41" s="70"/>
      <c r="F41" s="70">
        <v>61280</v>
      </c>
      <c r="G41" s="70"/>
      <c r="H41" s="70"/>
      <c r="I41" s="71">
        <v>30640</v>
      </c>
    </row>
    <row r="42" spans="2:9" hidden="1" x14ac:dyDescent="0.25">
      <c r="B42" s="69">
        <v>7660</v>
      </c>
      <c r="C42" s="70">
        <v>17235</v>
      </c>
      <c r="D42" s="70"/>
      <c r="E42" s="70"/>
      <c r="F42" s="70">
        <v>1915</v>
      </c>
      <c r="G42" s="70"/>
      <c r="H42" s="70"/>
      <c r="I42" s="71"/>
    </row>
    <row r="43" spans="2:9" hidden="1" x14ac:dyDescent="0.25">
      <c r="B43" s="69">
        <v>24512</v>
      </c>
      <c r="C43" s="70">
        <v>27576</v>
      </c>
      <c r="D43" s="70"/>
      <c r="E43" s="70">
        <v>33704</v>
      </c>
      <c r="F43" s="70"/>
      <c r="G43" s="70">
        <v>9192</v>
      </c>
      <c r="H43" s="70">
        <v>45960</v>
      </c>
      <c r="I43" s="71"/>
    </row>
    <row r="44" spans="2:9" hidden="1" x14ac:dyDescent="0.25">
      <c r="B44" s="69">
        <v>20426.666666666668</v>
      </c>
      <c r="C44" s="70">
        <v>13277.333333333334</v>
      </c>
      <c r="D44" s="70">
        <v>10213.333333333334</v>
      </c>
      <c r="E44" s="70">
        <v>17873.333333333332</v>
      </c>
      <c r="F44" s="70">
        <v>7149.333333333333</v>
      </c>
      <c r="G44" s="70">
        <v>6128</v>
      </c>
      <c r="H44" s="70">
        <v>28086.666666666668</v>
      </c>
      <c r="I44" s="71">
        <v>6128</v>
      </c>
    </row>
    <row r="45" spans="2:9" hidden="1" x14ac:dyDescent="0.25">
      <c r="B45" s="69">
        <v>22980</v>
      </c>
      <c r="C45" s="70">
        <v>9192</v>
      </c>
      <c r="D45" s="70">
        <v>6638.666666666667</v>
      </c>
      <c r="E45" s="70">
        <v>12766.666666666666</v>
      </c>
      <c r="F45" s="70">
        <v>8681.3333333333339</v>
      </c>
      <c r="G45" s="70">
        <v>11234.666666666666</v>
      </c>
      <c r="H45" s="70">
        <v>25533.333333333332</v>
      </c>
      <c r="I45" s="71">
        <v>13788</v>
      </c>
    </row>
    <row r="46" spans="2:9" hidden="1" x14ac:dyDescent="0.25">
      <c r="B46" s="69">
        <v>12084.95145631068</v>
      </c>
      <c r="C46" s="70">
        <v>8366.5048543689318</v>
      </c>
      <c r="D46" s="70">
        <v>8366.5048543689318</v>
      </c>
      <c r="E46" s="70">
        <v>14873.786407766991</v>
      </c>
      <c r="F46" s="70">
        <v>9296.116504854368</v>
      </c>
      <c r="G46" s="70">
        <v>8366.5048543689318</v>
      </c>
      <c r="H46" s="70">
        <v>17662.6213592233</v>
      </c>
      <c r="I46" s="71">
        <v>5577.6699029126212</v>
      </c>
    </row>
    <row r="47" spans="2:9" hidden="1" x14ac:dyDescent="0.25">
      <c r="B47" s="69">
        <v>12766.666666666666</v>
      </c>
      <c r="C47" s="70">
        <v>10213.333333333334</v>
      </c>
      <c r="D47" s="70">
        <v>14468.888888888889</v>
      </c>
      <c r="E47" s="70">
        <v>12766.666666666666</v>
      </c>
      <c r="F47" s="70">
        <v>7660</v>
      </c>
      <c r="G47" s="70">
        <v>5957.7777777777774</v>
      </c>
      <c r="H47" s="70">
        <v>15320</v>
      </c>
      <c r="I47" s="71">
        <v>8511.1111111111113</v>
      </c>
    </row>
    <row r="48" spans="2:9" hidden="1" x14ac:dyDescent="0.25">
      <c r="B48" s="69">
        <v>11784.615384615385</v>
      </c>
      <c r="C48" s="70">
        <v>11784.615384615385</v>
      </c>
      <c r="D48" s="70">
        <v>11784.615384615385</v>
      </c>
      <c r="E48" s="70"/>
      <c r="F48" s="70">
        <v>9427.6923076923085</v>
      </c>
      <c r="G48" s="70">
        <v>11784.615384615385</v>
      </c>
      <c r="H48" s="70">
        <v>15320</v>
      </c>
      <c r="I48" s="71">
        <v>8249.2307692307695</v>
      </c>
    </row>
    <row r="49" spans="1:9" hidden="1" x14ac:dyDescent="0.25">
      <c r="B49" s="69">
        <v>20426.666666666668</v>
      </c>
      <c r="C49" s="70">
        <v>20426.666666666668</v>
      </c>
      <c r="D49" s="70">
        <v>20426.666666666668</v>
      </c>
      <c r="E49" s="70">
        <v>15320</v>
      </c>
      <c r="F49" s="70">
        <v>12256</v>
      </c>
      <c r="G49" s="70">
        <v>12256</v>
      </c>
      <c r="H49" s="70">
        <v>25533.333333333332</v>
      </c>
      <c r="I49" s="71">
        <v>12256</v>
      </c>
    </row>
    <row r="50" spans="1:9" hidden="1" x14ac:dyDescent="0.25">
      <c r="B50" s="69">
        <v>11784.615384615385</v>
      </c>
      <c r="C50" s="70">
        <v>11784.615384615385</v>
      </c>
      <c r="D50" s="70">
        <v>8249.2307692307695</v>
      </c>
      <c r="E50" s="70">
        <v>16498.461538461539</v>
      </c>
      <c r="F50" s="70">
        <v>8249.2307692307695</v>
      </c>
      <c r="G50" s="70">
        <v>9427.6923076923085</v>
      </c>
      <c r="H50" s="70">
        <v>23569.23076923077</v>
      </c>
      <c r="I50" s="71">
        <v>14730.76923076923</v>
      </c>
    </row>
    <row r="51" spans="1:9" hidden="1" x14ac:dyDescent="0.25">
      <c r="B51" s="69">
        <v>20890.909090909092</v>
      </c>
      <c r="C51" s="70">
        <v>18105.454545454544</v>
      </c>
      <c r="D51" s="70">
        <v>13927.272727272728</v>
      </c>
      <c r="E51" s="70">
        <v>13927.272727272728</v>
      </c>
      <c r="F51" s="70">
        <v>13927.272727272728</v>
      </c>
      <c r="G51" s="70">
        <v>13927.272727272728</v>
      </c>
      <c r="H51" s="70">
        <v>20890.909090909092</v>
      </c>
      <c r="I51" s="71">
        <v>14623.636363636364</v>
      </c>
    </row>
    <row r="52" spans="1:9" hidden="1" x14ac:dyDescent="0.25">
      <c r="B52" s="72">
        <v>20451.456310679612</v>
      </c>
      <c r="C52" s="73">
        <v>10225.728155339806</v>
      </c>
      <c r="D52" s="73">
        <v>13944.174757281553</v>
      </c>
      <c r="E52" s="73">
        <v>16733.009708737864</v>
      </c>
      <c r="F52" s="73">
        <v>9296.116504854368</v>
      </c>
      <c r="G52" s="73">
        <v>18592.233009708736</v>
      </c>
      <c r="H52" s="73">
        <v>31606.796116504855</v>
      </c>
      <c r="I52" s="74">
        <v>10225.728155339806</v>
      </c>
    </row>
    <row r="53" spans="1:9" x14ac:dyDescent="0.25">
      <c r="B53" s="50"/>
      <c r="C53" s="50"/>
      <c r="D53" s="50"/>
      <c r="E53" s="50"/>
      <c r="F53" s="50"/>
      <c r="G53" s="50"/>
      <c r="H53" s="50"/>
      <c r="I53" s="50"/>
    </row>
    <row r="54" spans="1:9" x14ac:dyDescent="0.25">
      <c r="B54" s="50"/>
      <c r="C54" s="50"/>
      <c r="D54" s="50"/>
      <c r="E54" s="50"/>
      <c r="F54" s="50"/>
      <c r="G54" s="50"/>
      <c r="H54" s="50"/>
      <c r="I54" s="50"/>
    </row>
    <row r="55" spans="1:9" x14ac:dyDescent="0.25">
      <c r="B55" s="50"/>
      <c r="C55" s="50"/>
      <c r="D55" s="50"/>
      <c r="E55" s="50"/>
      <c r="F55" s="50"/>
      <c r="G55" s="50"/>
      <c r="H55" s="50"/>
      <c r="I55" s="50"/>
    </row>
    <row r="56" spans="1:9" x14ac:dyDescent="0.25">
      <c r="A56" s="6" t="s">
        <v>262</v>
      </c>
      <c r="B56" s="50"/>
      <c r="C56" s="50"/>
      <c r="D56" s="50"/>
      <c r="E56" s="50"/>
      <c r="F56" s="50"/>
      <c r="G56" s="50"/>
      <c r="H56" s="50"/>
      <c r="I56" s="50"/>
    </row>
    <row r="57" spans="1:9" x14ac:dyDescent="0.25">
      <c r="A57" s="6" t="s">
        <v>255</v>
      </c>
      <c r="B57" s="50"/>
      <c r="C57" s="50"/>
      <c r="D57" s="50"/>
      <c r="E57" s="50"/>
      <c r="F57" s="50"/>
      <c r="G57" s="50"/>
      <c r="H57" s="50"/>
      <c r="I57" s="50"/>
    </row>
    <row r="58" spans="1:9" x14ac:dyDescent="0.25">
      <c r="A58" s="6" t="s">
        <v>263</v>
      </c>
      <c r="B58" s="50"/>
      <c r="C58" s="50"/>
      <c r="D58" s="50"/>
      <c r="E58" s="50"/>
      <c r="F58" s="50"/>
      <c r="G58" s="50"/>
      <c r="H58" s="50"/>
      <c r="I58" s="50"/>
    </row>
    <row r="59" spans="1:9" x14ac:dyDescent="0.25">
      <c r="C59" s="50"/>
      <c r="D59" s="50"/>
      <c r="E59" s="50"/>
      <c r="F59" s="50"/>
      <c r="G59" s="50"/>
      <c r="H59" s="50"/>
      <c r="I59" s="50"/>
    </row>
    <row r="60" spans="1:9" x14ac:dyDescent="0.25">
      <c r="A60" s="6" t="s">
        <v>306</v>
      </c>
      <c r="B60" s="50">
        <v>38300</v>
      </c>
      <c r="C60" s="50"/>
      <c r="D60" s="50"/>
      <c r="E60" s="50"/>
      <c r="F60" s="50"/>
      <c r="G60" s="50"/>
      <c r="H60" s="50"/>
      <c r="I60" s="50"/>
    </row>
    <row r="61" spans="1:9" x14ac:dyDescent="0.25">
      <c r="A61" s="6" t="s">
        <v>317</v>
      </c>
      <c r="B61">
        <f>0.2*B60</f>
        <v>7660</v>
      </c>
      <c r="E61" s="50"/>
    </row>
    <row r="63" spans="1:9" x14ac:dyDescent="0.25">
      <c r="B63" s="118" t="s">
        <v>175</v>
      </c>
      <c r="C63" s="119" t="s">
        <v>176</v>
      </c>
      <c r="D63" s="119" t="s">
        <v>179</v>
      </c>
      <c r="E63" s="119" t="s">
        <v>180</v>
      </c>
      <c r="F63" s="119" t="s">
        <v>181</v>
      </c>
      <c r="G63" s="119" t="s">
        <v>182</v>
      </c>
      <c r="H63" s="119" t="s">
        <v>183</v>
      </c>
      <c r="I63" s="120" t="s">
        <v>184</v>
      </c>
    </row>
    <row r="64" spans="1:9" x14ac:dyDescent="0.25">
      <c r="A64" s="6" t="s">
        <v>259</v>
      </c>
      <c r="B64" s="50">
        <f>AVERAGE(B2:B52)</f>
        <v>17752.531170136343</v>
      </c>
      <c r="C64" s="50">
        <f t="shared" ref="C64:I64" si="0">AVERAGE(C2:C52)</f>
        <v>16753.521592360339</v>
      </c>
      <c r="D64" s="50">
        <f t="shared" si="0"/>
        <v>14300.313420004606</v>
      </c>
      <c r="E64" s="50">
        <f t="shared" si="0"/>
        <v>19404.604545465965</v>
      </c>
      <c r="F64" s="50">
        <f t="shared" si="0"/>
        <v>15882.738223017292</v>
      </c>
      <c r="G64" s="50">
        <f t="shared" si="0"/>
        <v>14598.305988012482</v>
      </c>
      <c r="H64" s="50">
        <f t="shared" si="0"/>
        <v>20963.700500147101</v>
      </c>
      <c r="I64" s="50">
        <f t="shared" si="0"/>
        <v>14501.215971514999</v>
      </c>
    </row>
    <row r="65" spans="1:9" x14ac:dyDescent="0.25">
      <c r="A65" s="6" t="s">
        <v>260</v>
      </c>
      <c r="B65">
        <f>_xlfn.STDEV.S(B2:B52)</f>
        <v>11565.875987334077</v>
      </c>
      <c r="C65">
        <f t="shared" ref="C65:I65" si="1">_xlfn.STDEV.S(C2:C52)</f>
        <v>9873.7409055799708</v>
      </c>
      <c r="D65">
        <f t="shared" si="1"/>
        <v>11342.082499041688</v>
      </c>
      <c r="E65">
        <f t="shared" si="1"/>
        <v>11978.365337661626</v>
      </c>
      <c r="F65">
        <f t="shared" si="1"/>
        <v>16212.078391355044</v>
      </c>
      <c r="G65">
        <f t="shared" si="1"/>
        <v>10382.339050278668</v>
      </c>
      <c r="H65">
        <f t="shared" si="1"/>
        <v>10561.445273096049</v>
      </c>
      <c r="I65">
        <f t="shared" si="1"/>
        <v>10183.369428279926</v>
      </c>
    </row>
    <row r="66" spans="1:9" x14ac:dyDescent="0.25">
      <c r="A66" s="6" t="s">
        <v>252</v>
      </c>
      <c r="B66">
        <f>COUNT(B2:B52)</f>
        <v>45</v>
      </c>
      <c r="C66">
        <f t="shared" ref="C66:I66" si="2">COUNT(C2:C52)</f>
        <v>41</v>
      </c>
      <c r="D66">
        <f t="shared" si="2"/>
        <v>39</v>
      </c>
      <c r="E66">
        <f t="shared" si="2"/>
        <v>33</v>
      </c>
      <c r="F66">
        <f t="shared" si="2"/>
        <v>43</v>
      </c>
      <c r="G66">
        <f t="shared" si="2"/>
        <v>39</v>
      </c>
      <c r="H66">
        <f t="shared" si="2"/>
        <v>37</v>
      </c>
      <c r="I66">
        <f t="shared" si="2"/>
        <v>38</v>
      </c>
    </row>
    <row r="68" spans="1:9" x14ac:dyDescent="0.25">
      <c r="A68" s="6" t="s">
        <v>254</v>
      </c>
      <c r="B68">
        <f t="shared" ref="B68:I68" si="3">((B64-$B$61)*SQRT(B66))/B65</f>
        <v>5.8536644659274524</v>
      </c>
      <c r="C68">
        <f t="shared" si="3"/>
        <v>5.8971517551929589</v>
      </c>
      <c r="D68">
        <f t="shared" si="3"/>
        <v>3.6561843047932823</v>
      </c>
      <c r="E68">
        <f t="shared" si="3"/>
        <v>5.6324560712902185</v>
      </c>
      <c r="F68">
        <f t="shared" si="3"/>
        <v>3.3259215195762071</v>
      </c>
      <c r="G68">
        <f t="shared" si="3"/>
        <v>4.1734051255290661</v>
      </c>
      <c r="H68">
        <f t="shared" si="3"/>
        <v>7.6621379767735238</v>
      </c>
      <c r="I68">
        <f t="shared" si="3"/>
        <v>4.1412705125895997</v>
      </c>
    </row>
    <row r="69" spans="1:9" x14ac:dyDescent="0.25">
      <c r="A69" s="37" t="s">
        <v>218</v>
      </c>
      <c r="B69">
        <v>0.05</v>
      </c>
    </row>
    <row r="70" spans="1:9" x14ac:dyDescent="0.25">
      <c r="A70" s="37" t="s">
        <v>261</v>
      </c>
      <c r="B70">
        <f>1-B69</f>
        <v>0.95</v>
      </c>
    </row>
    <row r="71" spans="1:9" x14ac:dyDescent="0.25">
      <c r="A71" s="37" t="s">
        <v>256</v>
      </c>
      <c r="B71">
        <f>B66-1</f>
        <v>44</v>
      </c>
      <c r="C71">
        <f t="shared" ref="C71:I71" si="4">C66-1</f>
        <v>40</v>
      </c>
      <c r="D71">
        <f t="shared" si="4"/>
        <v>38</v>
      </c>
      <c r="E71">
        <f t="shared" si="4"/>
        <v>32</v>
      </c>
      <c r="F71">
        <f t="shared" si="4"/>
        <v>42</v>
      </c>
      <c r="G71">
        <f t="shared" si="4"/>
        <v>38</v>
      </c>
      <c r="H71">
        <f t="shared" si="4"/>
        <v>36</v>
      </c>
      <c r="I71">
        <f t="shared" si="4"/>
        <v>37</v>
      </c>
    </row>
    <row r="72" spans="1:9" x14ac:dyDescent="0.25">
      <c r="A72" s="6" t="s">
        <v>257</v>
      </c>
      <c r="B72">
        <f>_xlfn.T.INV($B$70,B71)</f>
        <v>1.680229976572116</v>
      </c>
      <c r="C72">
        <f t="shared" ref="C72:I72" si="5">_xlfn.T.INV($B$70,C71)</f>
        <v>1.6838510133356521</v>
      </c>
      <c r="D72">
        <f t="shared" si="5"/>
        <v>1.685954460166736</v>
      </c>
      <c r="E72">
        <f t="shared" si="5"/>
        <v>1.6938887483837093</v>
      </c>
      <c r="F72">
        <f t="shared" si="5"/>
        <v>1.6819523574675328</v>
      </c>
      <c r="G72">
        <f t="shared" si="5"/>
        <v>1.685954460166736</v>
      </c>
      <c r="H72">
        <f t="shared" si="5"/>
        <v>1.6882977141168147</v>
      </c>
      <c r="I72">
        <f t="shared" si="5"/>
        <v>1.6870936195962629</v>
      </c>
    </row>
    <row r="74" spans="1:9" x14ac:dyDescent="0.25">
      <c r="B74" s="6" t="s">
        <v>314</v>
      </c>
      <c r="C74" s="37" t="s">
        <v>254</v>
      </c>
      <c r="D74" s="6" t="s">
        <v>223</v>
      </c>
      <c r="E74" s="6" t="s">
        <v>257</v>
      </c>
      <c r="F74" s="6" t="s">
        <v>315</v>
      </c>
      <c r="G74" s="6" t="s">
        <v>235</v>
      </c>
    </row>
    <row r="75" spans="1:9" x14ac:dyDescent="0.25">
      <c r="A75" s="37"/>
      <c r="B75" s="6"/>
      <c r="C75" s="6"/>
      <c r="D75" s="6"/>
    </row>
    <row r="76" spans="1:9" ht="26.4" x14ac:dyDescent="0.25">
      <c r="A76" s="88" t="s">
        <v>258</v>
      </c>
      <c r="B76" s="6" t="s">
        <v>235</v>
      </c>
      <c r="C76" s="6" t="s">
        <v>235</v>
      </c>
      <c r="D76" s="6" t="s">
        <v>235</v>
      </c>
      <c r="E76" s="6" t="s">
        <v>235</v>
      </c>
      <c r="F76" s="6" t="s">
        <v>235</v>
      </c>
      <c r="G76" s="6" t="s">
        <v>235</v>
      </c>
      <c r="H76" s="6" t="s">
        <v>235</v>
      </c>
      <c r="I76" s="6" t="s">
        <v>235</v>
      </c>
    </row>
    <row r="78" spans="1:9" x14ac:dyDescent="0.25">
      <c r="A78" s="6" t="s">
        <v>316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FA2E-BC1B-43DA-900D-8ED56883D9DB}">
  <dimension ref="A1:R110"/>
  <sheetViews>
    <sheetView topLeftCell="A54" zoomScaleNormal="100" workbookViewId="0">
      <selection activeCell="A55" sqref="A55"/>
    </sheetView>
  </sheetViews>
  <sheetFormatPr defaultRowHeight="13.2" x14ac:dyDescent="0.25"/>
  <sheetData>
    <row r="1" spans="2:18" hidden="1" x14ac:dyDescent="0.25">
      <c r="B1" s="59" t="s">
        <v>175</v>
      </c>
      <c r="C1" s="60" t="s">
        <v>176</v>
      </c>
      <c r="D1" s="60" t="s">
        <v>179</v>
      </c>
      <c r="E1" s="60" t="s">
        <v>180</v>
      </c>
      <c r="F1" s="60" t="s">
        <v>181</v>
      </c>
      <c r="G1" s="60" t="s">
        <v>182</v>
      </c>
      <c r="H1" s="60" t="s">
        <v>183</v>
      </c>
      <c r="I1" s="66" t="s">
        <v>184</v>
      </c>
      <c r="J1" s="12" t="s">
        <v>186</v>
      </c>
    </row>
    <row r="2" spans="2:18" hidden="1" x14ac:dyDescent="0.25">
      <c r="B2" s="69">
        <v>13927.272727272728</v>
      </c>
      <c r="C2" s="70">
        <v>13927.272727272728</v>
      </c>
      <c r="D2" s="70">
        <v>20890.909090909092</v>
      </c>
      <c r="E2" s="70">
        <v>34818.181818181816</v>
      </c>
      <c r="F2" s="70">
        <v>13927.272727272728</v>
      </c>
      <c r="G2" s="70">
        <v>27854.545454545456</v>
      </c>
      <c r="H2" s="70">
        <v>13927.272727272728</v>
      </c>
      <c r="I2" s="71">
        <v>13927.272727272728</v>
      </c>
      <c r="J2" s="10" t="s">
        <v>50</v>
      </c>
      <c r="K2" s="50"/>
      <c r="P2" s="50"/>
      <c r="R2" s="50"/>
    </row>
    <row r="3" spans="2:18" hidden="1" x14ac:dyDescent="0.25">
      <c r="B3" s="69">
        <v>20451.456310679612</v>
      </c>
      <c r="C3" s="70">
        <v>9296.116504854368</v>
      </c>
      <c r="D3" s="70">
        <v>3718.4466019417478</v>
      </c>
      <c r="E3" s="70">
        <v>1859.2233009708739</v>
      </c>
      <c r="F3" s="70">
        <v>929.61165048543694</v>
      </c>
      <c r="G3" s="70">
        <v>1859.2233009708739</v>
      </c>
      <c r="H3" s="70"/>
      <c r="I3" s="71"/>
      <c r="J3" s="10" t="s">
        <v>59</v>
      </c>
      <c r="K3" s="50"/>
      <c r="P3" s="50"/>
      <c r="R3" s="50"/>
    </row>
    <row r="4" spans="2:18" hidden="1" x14ac:dyDescent="0.25">
      <c r="B4" s="69">
        <v>13927.272727272728</v>
      </c>
      <c r="C4" s="70">
        <v>20890.909090909092</v>
      </c>
      <c r="D4" s="70"/>
      <c r="E4" s="70"/>
      <c r="F4" s="70"/>
      <c r="G4" s="70"/>
      <c r="H4" s="70"/>
      <c r="I4" s="71">
        <v>13927.272727272728</v>
      </c>
      <c r="J4" s="10" t="s">
        <v>50</v>
      </c>
      <c r="K4" s="50"/>
      <c r="P4" s="50"/>
      <c r="R4" s="50"/>
    </row>
    <row r="5" spans="2:18" hidden="1" x14ac:dyDescent="0.25">
      <c r="B5" s="69">
        <v>13927.272727272728</v>
      </c>
      <c r="C5" s="70"/>
      <c r="D5" s="70">
        <v>8356.363636363636</v>
      </c>
      <c r="E5" s="70"/>
      <c r="F5" s="70">
        <v>2785.4545454545455</v>
      </c>
      <c r="G5" s="70">
        <v>9749.0909090909099</v>
      </c>
      <c r="H5" s="70"/>
      <c r="I5" s="71"/>
      <c r="J5" s="10" t="s">
        <v>59</v>
      </c>
      <c r="K5" s="50"/>
      <c r="P5" s="50"/>
      <c r="R5" s="50"/>
    </row>
    <row r="6" spans="2:18" hidden="1" x14ac:dyDescent="0.25">
      <c r="B6" s="69">
        <v>14141.538461538461</v>
      </c>
      <c r="C6" s="70">
        <v>9427.6923076923085</v>
      </c>
      <c r="D6" s="70">
        <v>11784.615384615385</v>
      </c>
      <c r="E6" s="70">
        <v>23569.23076923077</v>
      </c>
      <c r="F6" s="70">
        <v>5892.3076923076924</v>
      </c>
      <c r="G6" s="70">
        <v>8249.2307692307695</v>
      </c>
      <c r="H6" s="70">
        <v>27104.615384615383</v>
      </c>
      <c r="I6" s="71">
        <v>5892.3076923076924</v>
      </c>
      <c r="J6" s="10" t="s">
        <v>59</v>
      </c>
      <c r="K6" s="50"/>
      <c r="P6" s="50"/>
      <c r="R6" s="50"/>
    </row>
    <row r="7" spans="2:18" hidden="1" x14ac:dyDescent="0.25">
      <c r="B7" s="69">
        <v>18592.233009708736</v>
      </c>
      <c r="C7" s="70">
        <v>18592.233009708736</v>
      </c>
      <c r="D7" s="70">
        <v>7436.8932038834955</v>
      </c>
      <c r="E7" s="70">
        <v>22310.679611650485</v>
      </c>
      <c r="F7" s="70">
        <v>13014.563106796117</v>
      </c>
      <c r="G7" s="70">
        <v>26029.126213592233</v>
      </c>
      <c r="H7" s="70">
        <v>27888.349514563106</v>
      </c>
      <c r="I7" s="71">
        <v>3718.4466019417478</v>
      </c>
      <c r="J7" s="10" t="s">
        <v>59</v>
      </c>
      <c r="K7" s="50"/>
      <c r="P7" s="50"/>
      <c r="R7" s="50"/>
    </row>
    <row r="8" spans="2:18" hidden="1" x14ac:dyDescent="0.25">
      <c r="B8" s="69">
        <v>37184.466019417472</v>
      </c>
      <c r="C8" s="70">
        <v>39043.689320388352</v>
      </c>
      <c r="D8" s="70"/>
      <c r="E8" s="70"/>
      <c r="F8" s="70">
        <v>63213.592233009709</v>
      </c>
      <c r="G8" s="70"/>
      <c r="H8" s="70"/>
      <c r="I8" s="71">
        <v>27888.349514563106</v>
      </c>
      <c r="J8" s="10" t="s">
        <v>59</v>
      </c>
      <c r="K8" s="50"/>
      <c r="P8" s="50"/>
      <c r="R8" s="50"/>
    </row>
    <row r="9" spans="2:18" hidden="1" x14ac:dyDescent="0.25">
      <c r="B9" s="69">
        <v>6963.636363636364</v>
      </c>
      <c r="C9" s="70">
        <v>12534.545454545454</v>
      </c>
      <c r="D9" s="70">
        <v>6963.636363636364</v>
      </c>
      <c r="E9" s="70">
        <v>17409.090909090908</v>
      </c>
      <c r="F9" s="70">
        <v>6963.636363636364</v>
      </c>
      <c r="G9" s="70">
        <v>6963.636363636364</v>
      </c>
      <c r="H9" s="70">
        <v>11838.181818181818</v>
      </c>
      <c r="I9" s="71">
        <v>2785.4545454545455</v>
      </c>
      <c r="J9" s="10" t="s">
        <v>59</v>
      </c>
      <c r="K9" s="50"/>
      <c r="P9" s="50"/>
      <c r="R9" s="50"/>
    </row>
    <row r="10" spans="2:18" hidden="1" x14ac:dyDescent="0.25">
      <c r="B10" s="69">
        <v>17676.923076923078</v>
      </c>
      <c r="C10" s="70">
        <v>8838.461538461539</v>
      </c>
      <c r="D10" s="70">
        <v>8249.2307692307695</v>
      </c>
      <c r="E10" s="70">
        <v>19444.615384615383</v>
      </c>
      <c r="F10" s="70">
        <v>7070.7692307692305</v>
      </c>
      <c r="G10" s="70">
        <v>8838.461538461539</v>
      </c>
      <c r="H10" s="70">
        <v>21212.307692307691</v>
      </c>
      <c r="I10" s="71">
        <v>7070.7692307692305</v>
      </c>
      <c r="J10" s="10" t="s">
        <v>50</v>
      </c>
      <c r="K10" s="50"/>
      <c r="P10" s="50"/>
      <c r="R10" s="50"/>
    </row>
    <row r="11" spans="2:18" hidden="1" x14ac:dyDescent="0.25">
      <c r="B11" s="69">
        <v>5106.666666666667</v>
      </c>
      <c r="C11" s="70"/>
      <c r="D11" s="70">
        <v>2553.3333333333335</v>
      </c>
      <c r="E11" s="70"/>
      <c r="F11" s="70">
        <v>3574.6666666666665</v>
      </c>
      <c r="G11" s="70">
        <v>2553.3333333333335</v>
      </c>
      <c r="H11" s="70">
        <v>15320</v>
      </c>
      <c r="I11" s="71"/>
      <c r="J11" s="10" t="s">
        <v>50</v>
      </c>
      <c r="K11" s="50"/>
      <c r="P11" s="50"/>
      <c r="R11" s="50"/>
    </row>
    <row r="12" spans="2:18" hidden="1" x14ac:dyDescent="0.25">
      <c r="B12" s="69">
        <v>51066.666666666664</v>
      </c>
      <c r="C12" s="70">
        <v>30640</v>
      </c>
      <c r="D12" s="70"/>
      <c r="E12" s="70"/>
      <c r="F12" s="70">
        <v>40853.333333333336</v>
      </c>
      <c r="G12" s="70"/>
      <c r="H12" s="70"/>
      <c r="I12" s="71">
        <v>30640</v>
      </c>
      <c r="J12" s="10" t="s">
        <v>50</v>
      </c>
      <c r="K12" s="50"/>
      <c r="P12" s="50"/>
      <c r="R12" s="50"/>
    </row>
    <row r="13" spans="2:18" hidden="1" x14ac:dyDescent="0.25">
      <c r="B13" s="69">
        <v>9192</v>
      </c>
      <c r="C13" s="70">
        <v>11234.666666666666</v>
      </c>
      <c r="D13" s="70">
        <v>6128</v>
      </c>
      <c r="E13" s="70">
        <v>13277.333333333334</v>
      </c>
      <c r="F13" s="70"/>
      <c r="G13" s="70">
        <v>10213.333333333334</v>
      </c>
      <c r="H13" s="70">
        <v>18384</v>
      </c>
      <c r="I13" s="71">
        <v>10213.333333333334</v>
      </c>
      <c r="J13" s="10" t="s">
        <v>50</v>
      </c>
      <c r="K13" s="50"/>
      <c r="P13" s="50"/>
      <c r="R13" s="50"/>
    </row>
    <row r="14" spans="2:18" hidden="1" x14ac:dyDescent="0.25">
      <c r="B14" s="69">
        <v>8511.1111111111113</v>
      </c>
      <c r="C14" s="70">
        <v>8511.1111111111113</v>
      </c>
      <c r="D14" s="70">
        <v>2978.8888888888887</v>
      </c>
      <c r="E14" s="70">
        <v>11064.444444444445</v>
      </c>
      <c r="F14" s="70">
        <v>1702.2222222222222</v>
      </c>
      <c r="G14" s="70">
        <v>6808.8888888888887</v>
      </c>
      <c r="H14" s="70">
        <v>9787.7777777777774</v>
      </c>
      <c r="I14" s="71">
        <v>8511.1111111111113</v>
      </c>
      <c r="J14" s="10" t="s">
        <v>50</v>
      </c>
      <c r="K14" s="50"/>
      <c r="P14" s="50"/>
      <c r="R14" s="50"/>
    </row>
    <row r="15" spans="2:18" hidden="1" x14ac:dyDescent="0.25">
      <c r="B15" s="69">
        <v>9192</v>
      </c>
      <c r="C15" s="70">
        <v>11234.666666666666</v>
      </c>
      <c r="D15" s="70">
        <v>2042.6666666666667</v>
      </c>
      <c r="E15" s="70">
        <v>14298.666666666666</v>
      </c>
      <c r="F15" s="70">
        <v>7660</v>
      </c>
      <c r="G15" s="70">
        <v>10724</v>
      </c>
      <c r="H15" s="70">
        <v>13277.333333333334</v>
      </c>
      <c r="I15" s="71">
        <v>5106.666666666667</v>
      </c>
      <c r="J15" s="10" t="s">
        <v>59</v>
      </c>
      <c r="K15" s="50"/>
      <c r="P15" s="50"/>
      <c r="R15" s="50"/>
    </row>
    <row r="16" spans="2:18" hidden="1" x14ac:dyDescent="0.25">
      <c r="B16" s="69">
        <v>12766.666666666666</v>
      </c>
      <c r="C16" s="70">
        <v>8511.1111111111113</v>
      </c>
      <c r="D16" s="70">
        <v>17022.222222222223</v>
      </c>
      <c r="E16" s="70"/>
      <c r="F16" s="70">
        <v>17022.222222222223</v>
      </c>
      <c r="G16" s="70">
        <v>34044.444444444445</v>
      </c>
      <c r="H16" s="70">
        <v>38300</v>
      </c>
      <c r="I16" s="71">
        <v>21277.777777777777</v>
      </c>
      <c r="J16" s="10" t="s">
        <v>50</v>
      </c>
      <c r="K16" s="50"/>
      <c r="P16" s="50"/>
      <c r="R16" s="50"/>
    </row>
    <row r="17" spans="2:18" hidden="1" x14ac:dyDescent="0.25">
      <c r="B17" s="69">
        <v>10638.888888888889</v>
      </c>
      <c r="C17" s="70">
        <v>13617.777777777777</v>
      </c>
      <c r="D17" s="70">
        <v>19575.555555555555</v>
      </c>
      <c r="E17" s="70">
        <v>17022.222222222223</v>
      </c>
      <c r="F17" s="70">
        <v>15320</v>
      </c>
      <c r="G17" s="70">
        <v>13192.222222222223</v>
      </c>
      <c r="H17" s="70">
        <v>27235.555555555555</v>
      </c>
      <c r="I17" s="71">
        <v>14468.888888888889</v>
      </c>
      <c r="J17" s="10" t="s">
        <v>59</v>
      </c>
      <c r="K17" s="50"/>
      <c r="P17" s="50"/>
      <c r="R17" s="50"/>
    </row>
    <row r="18" spans="2:18" hidden="1" x14ac:dyDescent="0.25">
      <c r="B18" s="69">
        <v>10213.333333333334</v>
      </c>
      <c r="C18" s="70">
        <v>10213.333333333334</v>
      </c>
      <c r="D18" s="70">
        <v>8170.666666666667</v>
      </c>
      <c r="E18" s="70">
        <v>20426.666666666668</v>
      </c>
      <c r="F18" s="70">
        <v>7660</v>
      </c>
      <c r="G18" s="70">
        <v>10213.333333333334</v>
      </c>
      <c r="H18" s="70">
        <v>18384</v>
      </c>
      <c r="I18" s="71">
        <v>6128</v>
      </c>
      <c r="J18" s="10" t="s">
        <v>50</v>
      </c>
      <c r="K18" s="50"/>
      <c r="P18" s="50"/>
      <c r="R18" s="50"/>
    </row>
    <row r="19" spans="2:18" hidden="1" x14ac:dyDescent="0.25">
      <c r="B19" s="69"/>
      <c r="C19" s="70"/>
      <c r="D19" s="70"/>
      <c r="E19" s="70"/>
      <c r="F19" s="70"/>
      <c r="G19" s="70"/>
      <c r="H19" s="70"/>
      <c r="I19" s="71"/>
      <c r="J19" s="21" t="s">
        <v>59</v>
      </c>
      <c r="K19" s="50"/>
      <c r="P19" s="50"/>
      <c r="R19" s="50"/>
    </row>
    <row r="20" spans="2:18" hidden="1" x14ac:dyDescent="0.25">
      <c r="B20" s="69">
        <v>40853.333333333336</v>
      </c>
      <c r="C20" s="70">
        <v>40853.333333333336</v>
      </c>
      <c r="D20" s="70">
        <v>25533.333333333332</v>
      </c>
      <c r="E20" s="70">
        <v>51066.666666666664</v>
      </c>
      <c r="F20" s="70">
        <v>51066.666666666664</v>
      </c>
      <c r="G20" s="70">
        <v>20426.666666666668</v>
      </c>
      <c r="H20" s="70">
        <v>20426.666666666668</v>
      </c>
      <c r="I20" s="71">
        <v>20426.666666666668</v>
      </c>
      <c r="J20" s="10" t="s">
        <v>50</v>
      </c>
      <c r="K20" s="50"/>
      <c r="P20" s="50"/>
      <c r="R20" s="50"/>
    </row>
    <row r="21" spans="2:18" hidden="1" x14ac:dyDescent="0.25">
      <c r="B21" s="69">
        <v>3064</v>
      </c>
      <c r="C21" s="70">
        <v>2042.6666666666667</v>
      </c>
      <c r="D21" s="70">
        <v>3064</v>
      </c>
      <c r="E21" s="70">
        <v>3064</v>
      </c>
      <c r="F21" s="70">
        <v>2042.6666666666667</v>
      </c>
      <c r="G21" s="70">
        <v>1532</v>
      </c>
      <c r="H21" s="70">
        <v>1532</v>
      </c>
      <c r="I21" s="71">
        <v>6128</v>
      </c>
      <c r="J21" s="10" t="s">
        <v>50</v>
      </c>
      <c r="K21" s="50"/>
      <c r="P21" s="50"/>
      <c r="R21" s="50"/>
    </row>
    <row r="22" spans="2:18" hidden="1" x14ac:dyDescent="0.25">
      <c r="B22" s="69">
        <v>48745.454545454544</v>
      </c>
      <c r="C22" s="70">
        <v>15320</v>
      </c>
      <c r="D22" s="70">
        <v>27854.545454545456</v>
      </c>
      <c r="E22" s="70"/>
      <c r="F22" s="70">
        <v>41781.818181818184</v>
      </c>
      <c r="G22" s="70"/>
      <c r="H22" s="70"/>
      <c r="I22" s="71"/>
      <c r="J22" s="10" t="s">
        <v>59</v>
      </c>
      <c r="K22" s="50"/>
      <c r="P22" s="50"/>
      <c r="R22" s="50"/>
    </row>
    <row r="23" spans="2:18" hidden="1" x14ac:dyDescent="0.25">
      <c r="B23" s="69">
        <v>17022.222222222223</v>
      </c>
      <c r="C23" s="70">
        <v>17022.222222222223</v>
      </c>
      <c r="D23" s="70">
        <v>14468.888888888889</v>
      </c>
      <c r="E23" s="70">
        <v>22980</v>
      </c>
      <c r="F23" s="70">
        <v>14468.888888888889</v>
      </c>
      <c r="G23" s="70">
        <v>17022.222222222223</v>
      </c>
      <c r="H23" s="70">
        <v>21277.777777777777</v>
      </c>
      <c r="I23" s="71">
        <v>11064.444444444445</v>
      </c>
      <c r="J23" s="10" t="s">
        <v>59</v>
      </c>
      <c r="K23" s="50"/>
      <c r="P23" s="50"/>
      <c r="R23" s="50"/>
    </row>
    <row r="24" spans="2:18" hidden="1" x14ac:dyDescent="0.25">
      <c r="B24" s="69">
        <v>17022.222222222223</v>
      </c>
      <c r="C24" s="70">
        <v>42555.555555555555</v>
      </c>
      <c r="D24" s="70">
        <v>42555.555555555555</v>
      </c>
      <c r="E24" s="70"/>
      <c r="F24" s="70">
        <v>25533.333333333332</v>
      </c>
      <c r="G24" s="70">
        <v>34044.444444444445</v>
      </c>
      <c r="H24" s="70"/>
      <c r="I24" s="71">
        <v>17022.222222222223</v>
      </c>
      <c r="J24" s="10" t="s">
        <v>50</v>
      </c>
      <c r="K24" s="50"/>
      <c r="P24" s="50"/>
      <c r="R24" s="50"/>
    </row>
    <row r="25" spans="2:18" hidden="1" x14ac:dyDescent="0.25">
      <c r="B25" s="69">
        <v>9749.0909090909099</v>
      </c>
      <c r="C25" s="70">
        <v>6963.636363636364</v>
      </c>
      <c r="D25" s="70">
        <v>4178.181818181818</v>
      </c>
      <c r="E25" s="70">
        <v>23676.363636363636</v>
      </c>
      <c r="F25" s="70">
        <v>7660</v>
      </c>
      <c r="G25" s="70">
        <v>16712.727272727272</v>
      </c>
      <c r="H25" s="70">
        <v>18105.454545454544</v>
      </c>
      <c r="I25" s="71">
        <v>9749.0909090909099</v>
      </c>
      <c r="J25" s="10" t="s">
        <v>59</v>
      </c>
      <c r="K25" s="50"/>
      <c r="P25" s="50"/>
      <c r="R25" s="50"/>
    </row>
    <row r="26" spans="2:18" hidden="1" x14ac:dyDescent="0.25">
      <c r="B26" s="69">
        <v>4949.5384615384619</v>
      </c>
      <c r="C26" s="70">
        <v>12963.076923076924</v>
      </c>
      <c r="D26" s="70">
        <v>15320</v>
      </c>
      <c r="E26" s="70">
        <v>14141.538461538461</v>
      </c>
      <c r="F26" s="70">
        <v>14141.538461538461</v>
      </c>
      <c r="G26" s="70">
        <v>11784.615384615385</v>
      </c>
      <c r="H26" s="70">
        <v>20033.846153846152</v>
      </c>
      <c r="I26" s="71">
        <v>11784.615384615385</v>
      </c>
      <c r="J26" s="10" t="s">
        <v>59</v>
      </c>
      <c r="K26" s="50"/>
      <c r="P26" s="50"/>
      <c r="R26" s="50"/>
    </row>
    <row r="27" spans="2:18" hidden="1" x14ac:dyDescent="0.25">
      <c r="B27" s="69">
        <v>7660</v>
      </c>
      <c r="C27" s="70">
        <v>13405</v>
      </c>
      <c r="D27" s="70">
        <v>8617.5</v>
      </c>
      <c r="E27" s="70">
        <v>7660</v>
      </c>
      <c r="F27" s="70">
        <v>4979</v>
      </c>
      <c r="G27" s="70">
        <v>9575</v>
      </c>
      <c r="H27" s="70">
        <v>11490</v>
      </c>
      <c r="I27" s="71">
        <v>11490</v>
      </c>
      <c r="J27" s="10" t="s">
        <v>50</v>
      </c>
      <c r="K27" s="50"/>
      <c r="P27" s="50"/>
      <c r="R27" s="50"/>
    </row>
    <row r="28" spans="2:18" hidden="1" x14ac:dyDescent="0.25">
      <c r="B28" s="69">
        <v>9192</v>
      </c>
      <c r="C28" s="70">
        <v>15320</v>
      </c>
      <c r="D28" s="70">
        <v>9192</v>
      </c>
      <c r="E28" s="70">
        <v>7660</v>
      </c>
      <c r="F28" s="70">
        <v>7660</v>
      </c>
      <c r="G28" s="70">
        <v>6128</v>
      </c>
      <c r="H28" s="70">
        <v>15320</v>
      </c>
      <c r="I28" s="71">
        <v>5515.2</v>
      </c>
      <c r="J28" s="10" t="s">
        <v>59</v>
      </c>
      <c r="K28" s="50"/>
      <c r="P28" s="50"/>
      <c r="R28" s="50"/>
    </row>
    <row r="29" spans="2:18" hidden="1" x14ac:dyDescent="0.25">
      <c r="B29" s="69"/>
      <c r="C29" s="70"/>
      <c r="D29" s="70"/>
      <c r="E29" s="70"/>
      <c r="F29" s="70"/>
      <c r="G29" s="70"/>
      <c r="H29" s="70"/>
      <c r="I29" s="71"/>
      <c r="J29" s="10" t="s">
        <v>50</v>
      </c>
      <c r="K29" s="50"/>
      <c r="P29" s="50"/>
      <c r="R29" s="50"/>
    </row>
    <row r="30" spans="2:18" hidden="1" x14ac:dyDescent="0.25">
      <c r="B30" s="69"/>
      <c r="C30" s="70"/>
      <c r="D30" s="70">
        <v>45960</v>
      </c>
      <c r="E30" s="70"/>
      <c r="F30" s="70">
        <v>13927.272727272728</v>
      </c>
      <c r="G30" s="70"/>
      <c r="H30" s="70"/>
      <c r="I30" s="71"/>
      <c r="J30" s="21" t="s">
        <v>50</v>
      </c>
      <c r="K30" s="50"/>
      <c r="P30" s="50"/>
      <c r="R30" s="50"/>
    </row>
    <row r="31" spans="2:18" hidden="1" x14ac:dyDescent="0.25">
      <c r="B31" s="69">
        <v>5892.3076923076924</v>
      </c>
      <c r="C31" s="70">
        <v>12963.076923076924</v>
      </c>
      <c r="D31" s="70">
        <v>20033.846153846152</v>
      </c>
      <c r="E31" s="70">
        <v>11784.615384615385</v>
      </c>
      <c r="F31" s="70">
        <v>11784.615384615385</v>
      </c>
      <c r="G31" s="70">
        <v>11784.615384615385</v>
      </c>
      <c r="H31" s="70">
        <v>12963.076923076924</v>
      </c>
      <c r="I31" s="71">
        <v>7070.7692307692305</v>
      </c>
      <c r="J31" s="10" t="s">
        <v>59</v>
      </c>
      <c r="K31" s="50"/>
    </row>
    <row r="32" spans="2:18" hidden="1" x14ac:dyDescent="0.25">
      <c r="B32" s="69">
        <v>5892.3076923076924</v>
      </c>
      <c r="C32" s="70"/>
      <c r="D32" s="70">
        <v>5892.3076923076924</v>
      </c>
      <c r="E32" s="70">
        <v>11784.615384615385</v>
      </c>
      <c r="F32" s="70">
        <v>5892.3076923076924</v>
      </c>
      <c r="G32" s="70"/>
      <c r="H32" s="70">
        <v>5892.3076923076924</v>
      </c>
      <c r="I32" s="71"/>
      <c r="J32" s="10" t="s">
        <v>50</v>
      </c>
      <c r="K32" s="50"/>
    </row>
    <row r="33" spans="2:11" hidden="1" x14ac:dyDescent="0.25">
      <c r="B33" s="69"/>
      <c r="C33" s="70"/>
      <c r="D33" s="70"/>
      <c r="E33" s="70"/>
      <c r="F33" s="70"/>
      <c r="G33" s="70"/>
      <c r="H33" s="70"/>
      <c r="I33" s="71"/>
      <c r="J33" s="21" t="s">
        <v>50</v>
      </c>
      <c r="K33" s="50"/>
    </row>
    <row r="34" spans="2:11" hidden="1" x14ac:dyDescent="0.25">
      <c r="B34" s="69"/>
      <c r="C34" s="70"/>
      <c r="D34" s="70"/>
      <c r="E34" s="70"/>
      <c r="F34" s="70"/>
      <c r="G34" s="70"/>
      <c r="H34" s="70"/>
      <c r="I34" s="71"/>
      <c r="J34" s="10" t="s">
        <v>59</v>
      </c>
      <c r="K34" s="50"/>
    </row>
    <row r="35" spans="2:11" hidden="1" x14ac:dyDescent="0.25">
      <c r="B35" s="69">
        <v>23569.23076923077</v>
      </c>
      <c r="C35" s="70">
        <v>11784.615384615385</v>
      </c>
      <c r="D35" s="70">
        <v>11784.615384615385</v>
      </c>
      <c r="E35" s="70">
        <v>41246.153846153844</v>
      </c>
      <c r="F35" s="70">
        <v>11784.615384615385</v>
      </c>
      <c r="G35" s="70">
        <v>11784.615384615385</v>
      </c>
      <c r="H35" s="70">
        <v>11784.615384615385</v>
      </c>
      <c r="I35" s="71">
        <v>35353.846153846156</v>
      </c>
      <c r="J35" s="10" t="s">
        <v>50</v>
      </c>
      <c r="K35" s="50"/>
    </row>
    <row r="36" spans="2:11" hidden="1" x14ac:dyDescent="0.25">
      <c r="B36" s="69">
        <v>38300</v>
      </c>
      <c r="C36" s="70">
        <v>38300</v>
      </c>
      <c r="D36" s="70">
        <v>38300</v>
      </c>
      <c r="E36" s="70"/>
      <c r="F36" s="70">
        <v>38300</v>
      </c>
      <c r="G36" s="70">
        <v>38300</v>
      </c>
      <c r="H36" s="70">
        <v>38300</v>
      </c>
      <c r="I36" s="71">
        <v>38300</v>
      </c>
      <c r="J36" s="10" t="s">
        <v>59</v>
      </c>
      <c r="K36" s="50"/>
    </row>
    <row r="37" spans="2:11" hidden="1" x14ac:dyDescent="0.25">
      <c r="B37" s="69">
        <v>20426.666666666668</v>
      </c>
      <c r="C37" s="70">
        <v>30640</v>
      </c>
      <c r="D37" s="70">
        <v>40853.333333333336</v>
      </c>
      <c r="E37" s="70">
        <v>51066.666666666664</v>
      </c>
      <c r="F37" s="70">
        <v>51066.666666666664</v>
      </c>
      <c r="G37" s="70">
        <v>40853.333333333336</v>
      </c>
      <c r="H37" s="70">
        <v>51066.666666666664</v>
      </c>
      <c r="I37" s="71">
        <v>40853.333333333336</v>
      </c>
      <c r="J37" s="10" t="s">
        <v>50</v>
      </c>
      <c r="K37" s="50"/>
    </row>
    <row r="38" spans="2:11" hidden="1" x14ac:dyDescent="0.25">
      <c r="B38" s="69"/>
      <c r="C38" s="70"/>
      <c r="D38" s="70"/>
      <c r="E38" s="70">
        <v>34044.444444444445</v>
      </c>
      <c r="F38" s="70"/>
      <c r="G38" s="70">
        <v>38300</v>
      </c>
      <c r="H38" s="70">
        <v>29788.888888888891</v>
      </c>
      <c r="I38" s="71">
        <v>29788.888888888891</v>
      </c>
      <c r="J38" s="21" t="s">
        <v>50</v>
      </c>
      <c r="K38" s="50"/>
    </row>
    <row r="39" spans="2:11" hidden="1" x14ac:dyDescent="0.25">
      <c r="B39" s="69">
        <v>20890.909090909092</v>
      </c>
      <c r="C39" s="70">
        <v>23676.363636363636</v>
      </c>
      <c r="D39" s="70"/>
      <c r="E39" s="70"/>
      <c r="F39" s="70">
        <v>13927.272727272728</v>
      </c>
      <c r="G39" s="70">
        <v>16712.727272727272</v>
      </c>
      <c r="H39" s="70">
        <v>15320</v>
      </c>
      <c r="I39" s="71"/>
      <c r="J39" s="10" t="s">
        <v>59</v>
      </c>
      <c r="K39" s="50"/>
    </row>
    <row r="40" spans="2:11" hidden="1" x14ac:dyDescent="0.25">
      <c r="B40" s="69">
        <v>35746.666666666664</v>
      </c>
      <c r="C40" s="70">
        <v>18384</v>
      </c>
      <c r="D40" s="70">
        <v>10213.333333333334</v>
      </c>
      <c r="E40" s="70">
        <v>10213.333333333334</v>
      </c>
      <c r="F40" s="70">
        <v>10213.333333333334</v>
      </c>
      <c r="G40" s="70">
        <v>10213.333333333334</v>
      </c>
      <c r="H40" s="70">
        <v>10213.333333333334</v>
      </c>
      <c r="I40" s="71">
        <v>10213.333333333334</v>
      </c>
      <c r="J40" s="10" t="s">
        <v>50</v>
      </c>
      <c r="K40" s="50"/>
    </row>
    <row r="41" spans="2:11" hidden="1" x14ac:dyDescent="0.25">
      <c r="B41" s="69">
        <v>30640</v>
      </c>
      <c r="C41" s="70"/>
      <c r="D41" s="70"/>
      <c r="E41" s="70"/>
      <c r="F41" s="70">
        <v>61280</v>
      </c>
      <c r="G41" s="70"/>
      <c r="H41" s="70"/>
      <c r="I41" s="71">
        <v>30640</v>
      </c>
      <c r="J41" s="21" t="s">
        <v>50</v>
      </c>
      <c r="K41" s="50"/>
    </row>
    <row r="42" spans="2:11" hidden="1" x14ac:dyDescent="0.25">
      <c r="B42" s="69">
        <v>7660</v>
      </c>
      <c r="C42" s="70">
        <v>17235</v>
      </c>
      <c r="D42" s="70"/>
      <c r="E42" s="70"/>
      <c r="F42" s="70">
        <v>1915</v>
      </c>
      <c r="G42" s="70"/>
      <c r="H42" s="70"/>
      <c r="I42" s="71"/>
      <c r="J42" s="10" t="s">
        <v>50</v>
      </c>
      <c r="K42" s="50"/>
    </row>
    <row r="43" spans="2:11" hidden="1" x14ac:dyDescent="0.25">
      <c r="B43" s="69">
        <v>24512</v>
      </c>
      <c r="C43" s="70">
        <v>27576</v>
      </c>
      <c r="D43" s="70"/>
      <c r="E43" s="70">
        <v>33704</v>
      </c>
      <c r="F43" s="70"/>
      <c r="G43" s="70">
        <v>9192</v>
      </c>
      <c r="H43" s="70">
        <v>45960</v>
      </c>
      <c r="I43" s="71"/>
      <c r="J43" s="10" t="s">
        <v>50</v>
      </c>
      <c r="K43" s="50"/>
    </row>
    <row r="44" spans="2:11" hidden="1" x14ac:dyDescent="0.25">
      <c r="B44" s="69">
        <v>20426.666666666668</v>
      </c>
      <c r="C44" s="70">
        <v>13277.333333333334</v>
      </c>
      <c r="D44" s="70">
        <v>10213.333333333334</v>
      </c>
      <c r="E44" s="70">
        <v>17873.333333333332</v>
      </c>
      <c r="F44" s="70">
        <v>7149.333333333333</v>
      </c>
      <c r="G44" s="70">
        <v>6128</v>
      </c>
      <c r="H44" s="70">
        <v>28086.666666666668</v>
      </c>
      <c r="I44" s="71">
        <v>6128</v>
      </c>
      <c r="J44" s="10" t="s">
        <v>50</v>
      </c>
      <c r="K44" s="50"/>
    </row>
    <row r="45" spans="2:11" hidden="1" x14ac:dyDescent="0.25">
      <c r="B45" s="69">
        <v>22980</v>
      </c>
      <c r="C45" s="70">
        <v>9192</v>
      </c>
      <c r="D45" s="70">
        <v>6638.666666666667</v>
      </c>
      <c r="E45" s="70">
        <v>12766.666666666666</v>
      </c>
      <c r="F45" s="70">
        <v>8681.3333333333339</v>
      </c>
      <c r="G45" s="70">
        <v>11234.666666666666</v>
      </c>
      <c r="H45" s="70">
        <v>25533.333333333332</v>
      </c>
      <c r="I45" s="71">
        <v>13788</v>
      </c>
      <c r="J45" s="10" t="s">
        <v>59</v>
      </c>
      <c r="K45" s="50"/>
    </row>
    <row r="46" spans="2:11" hidden="1" x14ac:dyDescent="0.25">
      <c r="B46" s="69">
        <v>12084.95145631068</v>
      </c>
      <c r="C46" s="70">
        <v>8366.5048543689318</v>
      </c>
      <c r="D46" s="70">
        <v>8366.5048543689318</v>
      </c>
      <c r="E46" s="70">
        <v>14873.786407766991</v>
      </c>
      <c r="F46" s="70">
        <v>9296.116504854368</v>
      </c>
      <c r="G46" s="70">
        <v>8366.5048543689318</v>
      </c>
      <c r="H46" s="70">
        <v>17662.6213592233</v>
      </c>
      <c r="I46" s="71">
        <v>5577.6699029126212</v>
      </c>
      <c r="J46" s="10" t="s">
        <v>50</v>
      </c>
      <c r="K46" s="50"/>
    </row>
    <row r="47" spans="2:11" hidden="1" x14ac:dyDescent="0.25">
      <c r="B47" s="69">
        <v>12766.666666666666</v>
      </c>
      <c r="C47" s="70">
        <v>10213.333333333334</v>
      </c>
      <c r="D47" s="70">
        <v>14468.888888888889</v>
      </c>
      <c r="E47" s="70">
        <v>12766.666666666666</v>
      </c>
      <c r="F47" s="70">
        <v>7660</v>
      </c>
      <c r="G47" s="70">
        <v>5957.7777777777774</v>
      </c>
      <c r="H47" s="70">
        <v>15320</v>
      </c>
      <c r="I47" s="71">
        <v>8511.1111111111113</v>
      </c>
      <c r="J47" s="10" t="s">
        <v>50</v>
      </c>
      <c r="K47" s="50"/>
    </row>
    <row r="48" spans="2:11" hidden="1" x14ac:dyDescent="0.25">
      <c r="B48" s="69">
        <v>11784.615384615385</v>
      </c>
      <c r="C48" s="70">
        <v>11784.615384615385</v>
      </c>
      <c r="D48" s="70">
        <v>11784.615384615385</v>
      </c>
      <c r="E48" s="70"/>
      <c r="F48" s="70">
        <v>9427.6923076923085</v>
      </c>
      <c r="G48" s="70">
        <v>11784.615384615385</v>
      </c>
      <c r="H48" s="70">
        <v>15320</v>
      </c>
      <c r="I48" s="71">
        <v>8249.2307692307695</v>
      </c>
      <c r="J48" s="10" t="s">
        <v>59</v>
      </c>
      <c r="K48" s="50"/>
    </row>
    <row r="49" spans="1:12" hidden="1" x14ac:dyDescent="0.25">
      <c r="B49" s="69">
        <v>20426.666666666668</v>
      </c>
      <c r="C49" s="70">
        <v>20426.666666666668</v>
      </c>
      <c r="D49" s="70">
        <v>20426.666666666668</v>
      </c>
      <c r="E49" s="70">
        <v>15320</v>
      </c>
      <c r="F49" s="70">
        <v>12256</v>
      </c>
      <c r="G49" s="70">
        <v>12256</v>
      </c>
      <c r="H49" s="70">
        <v>25533.333333333332</v>
      </c>
      <c r="I49" s="71">
        <v>12256</v>
      </c>
      <c r="J49" s="10" t="s">
        <v>59</v>
      </c>
      <c r="K49" s="50"/>
    </row>
    <row r="50" spans="1:12" hidden="1" x14ac:dyDescent="0.25">
      <c r="B50" s="69">
        <v>11784.615384615385</v>
      </c>
      <c r="C50" s="70">
        <v>11784.615384615385</v>
      </c>
      <c r="D50" s="70">
        <v>8249.2307692307695</v>
      </c>
      <c r="E50" s="70">
        <v>16498.461538461539</v>
      </c>
      <c r="F50" s="70">
        <v>8249.2307692307695</v>
      </c>
      <c r="G50" s="70">
        <v>9427.6923076923085</v>
      </c>
      <c r="H50" s="70">
        <v>23569.23076923077</v>
      </c>
      <c r="I50" s="71">
        <v>14730.76923076923</v>
      </c>
      <c r="J50" s="10" t="s">
        <v>50</v>
      </c>
      <c r="K50" s="50"/>
    </row>
    <row r="51" spans="1:12" hidden="1" x14ac:dyDescent="0.25">
      <c r="B51" s="69">
        <v>20890.909090909092</v>
      </c>
      <c r="C51" s="70">
        <v>18105.454545454544</v>
      </c>
      <c r="D51" s="70">
        <v>13927.272727272728</v>
      </c>
      <c r="E51" s="70">
        <v>13927.272727272728</v>
      </c>
      <c r="F51" s="70">
        <v>13927.272727272728</v>
      </c>
      <c r="G51" s="70">
        <v>13927.272727272728</v>
      </c>
      <c r="H51" s="70">
        <v>20890.909090909092</v>
      </c>
      <c r="I51" s="71">
        <v>14623.636363636364</v>
      </c>
      <c r="J51" s="10" t="s">
        <v>59</v>
      </c>
      <c r="K51" s="50"/>
    </row>
    <row r="52" spans="1:12" hidden="1" x14ac:dyDescent="0.25">
      <c r="B52" s="72">
        <v>20451.456310679612</v>
      </c>
      <c r="C52" s="73">
        <v>10225.728155339806</v>
      </c>
      <c r="D52" s="73">
        <v>13944.174757281553</v>
      </c>
      <c r="E52" s="73">
        <v>16733.009708737864</v>
      </c>
      <c r="F52" s="73">
        <v>9296.116504854368</v>
      </c>
      <c r="G52" s="73">
        <v>18592.233009708736</v>
      </c>
      <c r="H52" s="73">
        <v>31606.796116504855</v>
      </c>
      <c r="I52" s="74">
        <v>10225.728155339806</v>
      </c>
      <c r="J52" s="10" t="s">
        <v>50</v>
      </c>
      <c r="K52" s="50"/>
    </row>
    <row r="53" spans="1:12" hidden="1" x14ac:dyDescent="0.25"/>
    <row r="56" spans="1:12" x14ac:dyDescent="0.25">
      <c r="A56" s="6" t="s">
        <v>319</v>
      </c>
      <c r="B56" s="6" t="s">
        <v>50</v>
      </c>
      <c r="C56" s="6" t="s">
        <v>59</v>
      </c>
      <c r="E56" s="6" t="s">
        <v>265</v>
      </c>
      <c r="F56" s="6" t="s">
        <v>266</v>
      </c>
      <c r="H56" s="6" t="s">
        <v>280</v>
      </c>
      <c r="I56" s="6" t="s">
        <v>282</v>
      </c>
    </row>
    <row r="57" spans="1:12" x14ac:dyDescent="0.25">
      <c r="B57" s="50">
        <v>19150</v>
      </c>
      <c r="C57" s="50">
        <v>6352.3462783171517</v>
      </c>
      <c r="E57" s="8">
        <f>ABS(B57-$B$85)</f>
        <v>389.40958391413369</v>
      </c>
      <c r="F57" s="8">
        <f>ABS(C57-$C$85)</f>
        <v>10356.772433704373</v>
      </c>
      <c r="H57" s="6" t="s">
        <v>281</v>
      </c>
      <c r="I57" s="6" t="s">
        <v>283</v>
      </c>
    </row>
    <row r="58" spans="1:12" x14ac:dyDescent="0.25">
      <c r="B58" s="50">
        <v>16248.48484848485</v>
      </c>
      <c r="C58" s="50">
        <v>8704.545454545454</v>
      </c>
      <c r="E58" s="8">
        <f t="shared" ref="E58:E83" si="0">ABS(B58-$B$85)</f>
        <v>2512.1055676010164</v>
      </c>
      <c r="F58" s="8">
        <f t="shared" ref="F58:F76" si="1">ABS(C58-$C$85)</f>
        <v>8004.5732574760714</v>
      </c>
      <c r="H58" s="6" t="s">
        <v>218</v>
      </c>
      <c r="I58">
        <v>0.05</v>
      </c>
    </row>
    <row r="59" spans="1:12" x14ac:dyDescent="0.25">
      <c r="B59" s="50">
        <v>12300.192307692307</v>
      </c>
      <c r="C59" s="50">
        <v>13257.692307692309</v>
      </c>
      <c r="E59" s="8">
        <f t="shared" si="0"/>
        <v>6460.3981083935596</v>
      </c>
      <c r="F59" s="8">
        <f t="shared" si="1"/>
        <v>3451.4264043292169</v>
      </c>
    </row>
    <row r="60" spans="1:12" x14ac:dyDescent="0.25">
      <c r="B60" s="50">
        <v>5821.6</v>
      </c>
      <c r="C60" s="50">
        <v>17197.815533980582</v>
      </c>
      <c r="E60" s="8">
        <f t="shared" si="0"/>
        <v>12938.990416085866</v>
      </c>
      <c r="F60" s="8">
        <f t="shared" si="1"/>
        <v>488.69682195905625</v>
      </c>
      <c r="H60" s="6" t="s">
        <v>267</v>
      </c>
    </row>
    <row r="61" spans="1:12" x14ac:dyDescent="0.25">
      <c r="B61" s="50">
        <v>38300</v>
      </c>
      <c r="C61" s="50">
        <v>41832.524271844653</v>
      </c>
      <c r="E61" s="8">
        <f t="shared" si="0"/>
        <v>19539.409583914134</v>
      </c>
      <c r="F61" s="8">
        <f t="shared" si="1"/>
        <v>25123.405559823128</v>
      </c>
      <c r="H61" t="s">
        <v>268</v>
      </c>
    </row>
    <row r="62" spans="1:12" x14ac:dyDescent="0.25">
      <c r="B62" s="50">
        <v>11234.666666666668</v>
      </c>
      <c r="C62" s="50">
        <v>9052.7272727272739</v>
      </c>
      <c r="E62" s="8">
        <f t="shared" si="0"/>
        <v>7525.9237494191984</v>
      </c>
      <c r="F62" s="8">
        <f t="shared" si="1"/>
        <v>7656.3914392942515</v>
      </c>
    </row>
    <row r="63" spans="1:12" ht="13.8" thickBot="1" x14ac:dyDescent="0.3">
      <c r="B63" s="50">
        <v>7234.4444444444434</v>
      </c>
      <c r="C63" s="50">
        <v>9192</v>
      </c>
      <c r="E63" s="8">
        <f t="shared" si="0"/>
        <v>11526.145971641423</v>
      </c>
      <c r="F63" s="8">
        <f t="shared" si="1"/>
        <v>7517.1187120215254</v>
      </c>
      <c r="H63" t="s">
        <v>269</v>
      </c>
    </row>
    <row r="64" spans="1:12" x14ac:dyDescent="0.25">
      <c r="B64" s="50">
        <v>21277.777777777777</v>
      </c>
      <c r="C64" s="50">
        <v>16383.888888888889</v>
      </c>
      <c r="E64" s="8">
        <f t="shared" si="0"/>
        <v>2517.1873616919111</v>
      </c>
      <c r="F64" s="8">
        <f t="shared" si="1"/>
        <v>325.22982313263674</v>
      </c>
      <c r="H64" s="34" t="s">
        <v>270</v>
      </c>
      <c r="I64" s="34" t="s">
        <v>252</v>
      </c>
      <c r="J64" s="34" t="s">
        <v>253</v>
      </c>
      <c r="K64" s="34" t="s">
        <v>259</v>
      </c>
      <c r="L64" s="34" t="s">
        <v>205</v>
      </c>
    </row>
    <row r="65" spans="2:14" x14ac:dyDescent="0.25">
      <c r="B65" s="50">
        <v>11426.166666666666</v>
      </c>
      <c r="C65" s="50">
        <v>33425.454545454544</v>
      </c>
      <c r="E65" s="8">
        <f t="shared" si="0"/>
        <v>7334.4237494192002</v>
      </c>
      <c r="F65" s="8">
        <f t="shared" si="1"/>
        <v>16716.335833433019</v>
      </c>
      <c r="H65" s="32" t="s">
        <v>265</v>
      </c>
      <c r="I65" s="32">
        <v>27</v>
      </c>
      <c r="J65" s="32">
        <v>257376.07160757153</v>
      </c>
      <c r="K65" s="32">
        <v>9532.4470965767232</v>
      </c>
      <c r="L65" s="32">
        <v>35502890.186993346</v>
      </c>
    </row>
    <row r="66" spans="2:14" ht="13.8" thickBot="1" x14ac:dyDescent="0.3">
      <c r="B66" s="50">
        <v>33831.666666666664</v>
      </c>
      <c r="C66" s="50">
        <v>16915.833333333336</v>
      </c>
      <c r="E66" s="8">
        <f t="shared" si="0"/>
        <v>15071.076250580798</v>
      </c>
      <c r="F66" s="8">
        <f t="shared" si="1"/>
        <v>206.71462131181033</v>
      </c>
      <c r="H66" s="33" t="s">
        <v>266</v>
      </c>
      <c r="I66" s="33">
        <v>20</v>
      </c>
      <c r="J66" s="33">
        <v>132351.83582516728</v>
      </c>
      <c r="K66" s="33">
        <v>6617.5917912583636</v>
      </c>
      <c r="L66" s="33">
        <v>49912781.174942866</v>
      </c>
    </row>
    <row r="67" spans="2:14" x14ac:dyDescent="0.25">
      <c r="B67" s="50">
        <v>2808.666666666667</v>
      </c>
      <c r="C67" s="50">
        <v>12099.318181818182</v>
      </c>
      <c r="E67" s="8">
        <f t="shared" si="0"/>
        <v>15951.923749419198</v>
      </c>
      <c r="F67" s="8">
        <f t="shared" si="1"/>
        <v>4609.8005302033434</v>
      </c>
    </row>
    <row r="68" spans="2:14" x14ac:dyDescent="0.25">
      <c r="B68" s="50">
        <v>29788.888888888891</v>
      </c>
      <c r="C68" s="50">
        <v>13139.846153846156</v>
      </c>
      <c r="E68" s="8">
        <f t="shared" si="0"/>
        <v>11028.298472803024</v>
      </c>
      <c r="F68" s="8">
        <f t="shared" si="1"/>
        <v>3569.2725581753693</v>
      </c>
    </row>
    <row r="69" spans="2:14" ht="13.8" thickBot="1" x14ac:dyDescent="0.3">
      <c r="B69" s="50">
        <v>9359.5625</v>
      </c>
      <c r="C69" s="50">
        <v>9498.4</v>
      </c>
      <c r="E69" s="8">
        <f t="shared" si="0"/>
        <v>9401.0279160858663</v>
      </c>
      <c r="F69" s="8">
        <f t="shared" si="1"/>
        <v>7210.7187120215258</v>
      </c>
      <c r="H69" t="s">
        <v>271</v>
      </c>
    </row>
    <row r="70" spans="2:14" x14ac:dyDescent="0.25">
      <c r="B70" s="50">
        <v>29943.636363636364</v>
      </c>
      <c r="C70" s="50">
        <v>11784.615384615385</v>
      </c>
      <c r="E70" s="8">
        <f t="shared" si="0"/>
        <v>11183.045947550498</v>
      </c>
      <c r="F70" s="8">
        <f t="shared" si="1"/>
        <v>4924.5033274061407</v>
      </c>
      <c r="H70" s="34" t="s">
        <v>272</v>
      </c>
      <c r="I70" s="34" t="s">
        <v>273</v>
      </c>
      <c r="J70" s="34" t="s">
        <v>208</v>
      </c>
      <c r="K70" s="34" t="s">
        <v>274</v>
      </c>
      <c r="L70" s="34" t="s">
        <v>215</v>
      </c>
      <c r="M70" s="34" t="s">
        <v>275</v>
      </c>
      <c r="N70" s="34" t="s">
        <v>276</v>
      </c>
    </row>
    <row r="71" spans="2:14" x14ac:dyDescent="0.25">
      <c r="B71" s="50">
        <v>7070.7692307692314</v>
      </c>
      <c r="C71" s="50">
        <v>38300</v>
      </c>
      <c r="E71" s="8">
        <f t="shared" si="0"/>
        <v>11689.821185316636</v>
      </c>
      <c r="F71" s="8">
        <f t="shared" si="1"/>
        <v>21590.881287978475</v>
      </c>
      <c r="H71" s="32" t="s">
        <v>277</v>
      </c>
      <c r="I71" s="32">
        <v>97617999.649127483</v>
      </c>
      <c r="J71" s="32">
        <v>1</v>
      </c>
      <c r="K71" s="32">
        <v>97617999.649127483</v>
      </c>
      <c r="L71" s="111">
        <v>2.3473163207203602</v>
      </c>
      <c r="M71" s="112">
        <v>0.1324996520449267</v>
      </c>
      <c r="N71" s="113">
        <v>4.0566124611013077</v>
      </c>
    </row>
    <row r="72" spans="2:14" x14ac:dyDescent="0.25">
      <c r="B72" s="50">
        <v>19886.538461538461</v>
      </c>
      <c r="C72" s="50">
        <v>18105.454545454548</v>
      </c>
      <c r="E72" s="8">
        <f t="shared" si="0"/>
        <v>1125.9480454525947</v>
      </c>
      <c r="F72" s="8">
        <f t="shared" si="1"/>
        <v>1396.3358334330223</v>
      </c>
      <c r="H72" s="32" t="s">
        <v>278</v>
      </c>
      <c r="I72" s="32">
        <v>1871417987.1857412</v>
      </c>
      <c r="J72" s="32">
        <v>45</v>
      </c>
      <c r="K72" s="32">
        <v>41587066.381905362</v>
      </c>
      <c r="L72" s="32"/>
      <c r="M72" s="32"/>
      <c r="N72" s="32"/>
    </row>
    <row r="73" spans="2:14" x14ac:dyDescent="0.25">
      <c r="B73" s="50">
        <v>40853.333333333328</v>
      </c>
      <c r="C73" s="50">
        <v>13851.833333333332</v>
      </c>
      <c r="E73" s="8">
        <f t="shared" si="0"/>
        <v>22092.742917247462</v>
      </c>
      <c r="F73" s="8">
        <f t="shared" si="1"/>
        <v>2857.2853786881933</v>
      </c>
      <c r="H73" s="32"/>
      <c r="I73" s="32"/>
      <c r="J73" s="32"/>
      <c r="K73" s="32"/>
      <c r="L73" s="32"/>
      <c r="M73" s="32"/>
      <c r="N73" s="32"/>
    </row>
    <row r="74" spans="2:14" ht="13.8" thickBot="1" x14ac:dyDescent="0.3">
      <c r="B74" s="50">
        <v>32980.555555555555</v>
      </c>
      <c r="C74" s="50">
        <v>11447.912087912087</v>
      </c>
      <c r="E74" s="8">
        <f t="shared" si="0"/>
        <v>14219.965139469688</v>
      </c>
      <c r="F74" s="8">
        <f t="shared" si="1"/>
        <v>5261.2066241094381</v>
      </c>
      <c r="H74" s="33" t="s">
        <v>279</v>
      </c>
      <c r="I74" s="33">
        <v>1969035986.8348687</v>
      </c>
      <c r="J74" s="33">
        <v>46</v>
      </c>
      <c r="K74" s="33"/>
      <c r="L74" s="33"/>
      <c r="M74" s="33"/>
      <c r="N74" s="33"/>
    </row>
    <row r="75" spans="2:14" x14ac:dyDescent="0.25">
      <c r="B75" s="50">
        <v>14426.33333333333</v>
      </c>
      <c r="C75" s="50">
        <v>17362.666666666664</v>
      </c>
      <c r="E75" s="8">
        <f t="shared" si="0"/>
        <v>4334.257082752536</v>
      </c>
      <c r="F75" s="8">
        <f t="shared" si="1"/>
        <v>653.54795464513882</v>
      </c>
    </row>
    <row r="76" spans="2:14" x14ac:dyDescent="0.25">
      <c r="B76" s="50">
        <v>40853.333333333336</v>
      </c>
      <c r="C76" s="50">
        <v>16277.500000000002</v>
      </c>
      <c r="E76" s="8">
        <f t="shared" si="0"/>
        <v>22092.742917247469</v>
      </c>
      <c r="F76" s="8">
        <f t="shared" si="1"/>
        <v>431.61871202152361</v>
      </c>
      <c r="I76" s="6" t="s">
        <v>314</v>
      </c>
      <c r="J76" s="6" t="s">
        <v>215</v>
      </c>
      <c r="K76" s="6" t="s">
        <v>234</v>
      </c>
      <c r="L76" s="6" t="s">
        <v>276</v>
      </c>
      <c r="M76" s="6" t="s">
        <v>315</v>
      </c>
      <c r="N76" s="6" t="s">
        <v>230</v>
      </c>
    </row>
    <row r="77" spans="2:14" x14ac:dyDescent="0.25">
      <c r="B77" s="50">
        <v>8936.6666666666661</v>
      </c>
      <c r="E77" s="8">
        <f t="shared" si="0"/>
        <v>9823.9237494192002</v>
      </c>
      <c r="F77" s="8"/>
      <c r="J77" s="6" t="s">
        <v>246</v>
      </c>
      <c r="K77" s="6" t="s">
        <v>223</v>
      </c>
      <c r="L77" s="6" t="s">
        <v>218</v>
      </c>
      <c r="M77" s="6" t="s">
        <v>315</v>
      </c>
      <c r="N77" s="6" t="s">
        <v>230</v>
      </c>
    </row>
    <row r="78" spans="2:14" x14ac:dyDescent="0.25">
      <c r="B78" s="50">
        <v>28188.799999999999</v>
      </c>
      <c r="E78" s="8">
        <f t="shared" si="0"/>
        <v>9428.209583914133</v>
      </c>
      <c r="F78" s="8"/>
      <c r="H78" s="6"/>
    </row>
    <row r="79" spans="2:14" x14ac:dyDescent="0.25">
      <c r="B79" s="50">
        <v>13660.333333333334</v>
      </c>
      <c r="E79" s="8">
        <f t="shared" si="0"/>
        <v>5100.2570827525324</v>
      </c>
      <c r="F79" s="8"/>
      <c r="H79" s="6" t="s">
        <v>215</v>
      </c>
      <c r="I79" s="6" t="s">
        <v>234</v>
      </c>
      <c r="J79" s="6" t="s">
        <v>276</v>
      </c>
      <c r="K79" s="6" t="s">
        <v>320</v>
      </c>
      <c r="L79" s="6" t="s">
        <v>230</v>
      </c>
    </row>
    <row r="80" spans="2:14" x14ac:dyDescent="0.25">
      <c r="B80" s="50">
        <v>10574.332524271846</v>
      </c>
      <c r="E80" s="8">
        <f t="shared" si="0"/>
        <v>8186.2578918140207</v>
      </c>
      <c r="F80" s="8"/>
      <c r="H80" s="6" t="s">
        <v>246</v>
      </c>
      <c r="I80" s="6" t="s">
        <v>223</v>
      </c>
      <c r="J80" s="6" t="s">
        <v>218</v>
      </c>
      <c r="K80" s="6" t="s">
        <v>320</v>
      </c>
      <c r="L80" s="6" t="s">
        <v>284</v>
      </c>
    </row>
    <row r="81" spans="1:14" x14ac:dyDescent="0.25">
      <c r="B81" s="50">
        <v>10958.055555555555</v>
      </c>
      <c r="E81" s="8">
        <f t="shared" si="0"/>
        <v>7802.5348605303116</v>
      </c>
      <c r="F81" s="8"/>
    </row>
    <row r="82" spans="1:14" x14ac:dyDescent="0.25">
      <c r="B82" s="50">
        <v>13036.73076923077</v>
      </c>
      <c r="E82" s="8">
        <f t="shared" si="0"/>
        <v>5723.8596468550968</v>
      </c>
      <c r="F82" s="8"/>
      <c r="H82" s="121" t="s">
        <v>285</v>
      </c>
    </row>
    <row r="83" spans="1:14" x14ac:dyDescent="0.25">
      <c r="B83" s="50">
        <v>16384.405339805824</v>
      </c>
      <c r="E83" s="8">
        <f t="shared" si="0"/>
        <v>2376.1850762800423</v>
      </c>
      <c r="F83" s="8"/>
    </row>
    <row r="84" spans="1:14" x14ac:dyDescent="0.25">
      <c r="H84" s="122" t="s">
        <v>286</v>
      </c>
    </row>
    <row r="85" spans="1:14" x14ac:dyDescent="0.25">
      <c r="A85" s="6" t="s">
        <v>259</v>
      </c>
      <c r="B85" s="50">
        <f>AVERAGE(B57:B83)</f>
        <v>18760.590416085866</v>
      </c>
      <c r="C85" s="50">
        <f>AVERAGE(C57:C76)</f>
        <v>16709.118712021525</v>
      </c>
    </row>
    <row r="87" spans="1:14" x14ac:dyDescent="0.25">
      <c r="H87" t="s">
        <v>268</v>
      </c>
    </row>
    <row r="89" spans="1:14" ht="13.8" thickBot="1" x14ac:dyDescent="0.3">
      <c r="H89" t="s">
        <v>269</v>
      </c>
    </row>
    <row r="90" spans="1:14" x14ac:dyDescent="0.25">
      <c r="H90" s="34" t="s">
        <v>270</v>
      </c>
      <c r="I90" s="34" t="s">
        <v>252</v>
      </c>
      <c r="J90" s="34" t="s">
        <v>253</v>
      </c>
      <c r="K90" s="34" t="s">
        <v>259</v>
      </c>
      <c r="L90" s="34" t="s">
        <v>205</v>
      </c>
    </row>
    <row r="91" spans="1:14" x14ac:dyDescent="0.25">
      <c r="H91" s="32" t="s">
        <v>50</v>
      </c>
      <c r="I91" s="32">
        <v>27</v>
      </c>
      <c r="J91" s="32">
        <v>506535.94123431842</v>
      </c>
      <c r="K91" s="32">
        <v>18760.590416085866</v>
      </c>
      <c r="L91" s="32">
        <v>129865343.51483653</v>
      </c>
    </row>
    <row r="92" spans="1:14" ht="13.8" thickBot="1" x14ac:dyDescent="0.3">
      <c r="H92" s="33" t="s">
        <v>59</v>
      </c>
      <c r="I92" s="33">
        <v>20</v>
      </c>
      <c r="J92" s="33">
        <v>334182.37424043054</v>
      </c>
      <c r="K92" s="33">
        <v>16709.118712021525</v>
      </c>
      <c r="L92" s="33">
        <v>96010171.823079869</v>
      </c>
    </row>
    <row r="95" spans="1:14" ht="13.8" thickBot="1" x14ac:dyDescent="0.3">
      <c r="H95" t="s">
        <v>271</v>
      </c>
    </row>
    <row r="96" spans="1:14" x14ac:dyDescent="0.25">
      <c r="H96" s="34" t="s">
        <v>272</v>
      </c>
      <c r="I96" s="34" t="s">
        <v>273</v>
      </c>
      <c r="J96" s="34" t="s">
        <v>208</v>
      </c>
      <c r="K96" s="34" t="s">
        <v>274</v>
      </c>
      <c r="L96" s="34" t="s">
        <v>215</v>
      </c>
      <c r="M96" s="34" t="s">
        <v>275</v>
      </c>
      <c r="N96" s="34" t="s">
        <v>276</v>
      </c>
    </row>
    <row r="97" spans="8:14" x14ac:dyDescent="0.25">
      <c r="H97" s="32" t="s">
        <v>277</v>
      </c>
      <c r="I97" s="32">
        <v>48353394.093431473</v>
      </c>
      <c r="J97" s="32">
        <v>1</v>
      </c>
      <c r="K97" s="32">
        <v>48353394.093431473</v>
      </c>
      <c r="L97" s="111">
        <v>0.41838714005566685</v>
      </c>
      <c r="M97" s="112">
        <v>0.52102875827486317</v>
      </c>
      <c r="N97" s="113">
        <v>4.0566124611013077</v>
      </c>
    </row>
    <row r="98" spans="8:14" x14ac:dyDescent="0.25">
      <c r="H98" s="32" t="s">
        <v>278</v>
      </c>
      <c r="I98" s="32">
        <v>5200692196.0242615</v>
      </c>
      <c r="J98" s="32">
        <v>45</v>
      </c>
      <c r="K98" s="32">
        <v>115570937.68942803</v>
      </c>
      <c r="L98" s="32"/>
      <c r="M98" s="32"/>
      <c r="N98" s="32"/>
    </row>
    <row r="99" spans="8:14" x14ac:dyDescent="0.25">
      <c r="H99" s="32"/>
      <c r="I99" s="32"/>
      <c r="J99" s="32"/>
      <c r="K99" s="32"/>
      <c r="L99" s="32"/>
      <c r="M99" s="32"/>
      <c r="N99" s="32"/>
    </row>
    <row r="100" spans="8:14" ht="13.8" thickBot="1" x14ac:dyDescent="0.3">
      <c r="H100" s="33" t="s">
        <v>279</v>
      </c>
      <c r="I100" s="33">
        <v>5249045590.1176929</v>
      </c>
      <c r="J100" s="33">
        <v>46</v>
      </c>
      <c r="K100" s="33"/>
      <c r="L100" s="33"/>
      <c r="M100" s="33"/>
      <c r="N100" s="33"/>
    </row>
    <row r="102" spans="8:14" x14ac:dyDescent="0.25">
      <c r="I102" s="6" t="s">
        <v>314</v>
      </c>
      <c r="J102" s="6" t="s">
        <v>215</v>
      </c>
      <c r="K102" s="6" t="s">
        <v>234</v>
      </c>
      <c r="L102" s="6" t="s">
        <v>276</v>
      </c>
      <c r="M102" s="6" t="s">
        <v>315</v>
      </c>
      <c r="N102" s="6" t="s">
        <v>230</v>
      </c>
    </row>
    <row r="103" spans="8:14" x14ac:dyDescent="0.25">
      <c r="J103" s="6" t="s">
        <v>246</v>
      </c>
      <c r="K103" s="6" t="s">
        <v>223</v>
      </c>
      <c r="L103" s="6" t="s">
        <v>218</v>
      </c>
      <c r="M103" s="6" t="s">
        <v>315</v>
      </c>
      <c r="N103" s="6" t="s">
        <v>230</v>
      </c>
    </row>
    <row r="104" spans="8:14" x14ac:dyDescent="0.25">
      <c r="H104" s="6"/>
    </row>
    <row r="105" spans="8:14" x14ac:dyDescent="0.25">
      <c r="H105" s="6" t="s">
        <v>215</v>
      </c>
      <c r="I105" s="6" t="s">
        <v>234</v>
      </c>
      <c r="J105" s="6" t="s">
        <v>276</v>
      </c>
      <c r="K105" s="6" t="s">
        <v>320</v>
      </c>
      <c r="L105" s="6" t="s">
        <v>230</v>
      </c>
    </row>
    <row r="106" spans="8:14" x14ac:dyDescent="0.25">
      <c r="H106" s="6" t="s">
        <v>246</v>
      </c>
      <c r="I106" s="6" t="s">
        <v>223</v>
      </c>
      <c r="J106" s="6" t="s">
        <v>218</v>
      </c>
      <c r="K106" s="6" t="s">
        <v>320</v>
      </c>
      <c r="L106" s="6" t="s">
        <v>284</v>
      </c>
    </row>
    <row r="108" spans="8:14" x14ac:dyDescent="0.25">
      <c r="H108" s="121" t="s">
        <v>287</v>
      </c>
    </row>
    <row r="110" spans="8:14" x14ac:dyDescent="0.25">
      <c r="H110" s="121" t="s">
        <v>321</v>
      </c>
      <c r="I110" s="121" t="s">
        <v>282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7476-1DEE-44EF-8CDC-F78ACA6843D0}">
  <dimension ref="A1:R138"/>
  <sheetViews>
    <sheetView topLeftCell="A54" zoomScale="85" zoomScaleNormal="85" workbookViewId="0">
      <selection activeCell="E142" sqref="E142"/>
    </sheetView>
  </sheetViews>
  <sheetFormatPr defaultRowHeight="13.2" x14ac:dyDescent="0.25"/>
  <cols>
    <col min="1" max="1" width="20.21875" customWidth="1"/>
    <col min="18" max="18" width="20.33203125" customWidth="1"/>
  </cols>
  <sheetData>
    <row r="1" spans="2:18" hidden="1" x14ac:dyDescent="0.25">
      <c r="B1" s="59" t="s">
        <v>175</v>
      </c>
      <c r="C1" s="60" t="s">
        <v>176</v>
      </c>
      <c r="D1" s="60" t="s">
        <v>179</v>
      </c>
      <c r="E1" s="60" t="s">
        <v>180</v>
      </c>
      <c r="F1" s="60" t="s">
        <v>181</v>
      </c>
      <c r="G1" s="60" t="s">
        <v>182</v>
      </c>
      <c r="H1" s="60" t="s">
        <v>183</v>
      </c>
      <c r="I1" s="66" t="s">
        <v>184</v>
      </c>
      <c r="J1" s="12" t="s">
        <v>189</v>
      </c>
    </row>
    <row r="2" spans="2:18" hidden="1" x14ac:dyDescent="0.25">
      <c r="B2" s="69">
        <v>13927.272727272728</v>
      </c>
      <c r="C2" s="70">
        <v>13927.272727272728</v>
      </c>
      <c r="D2" s="70">
        <v>20890.909090909092</v>
      </c>
      <c r="E2" s="70">
        <v>34818.181818181816</v>
      </c>
      <c r="F2" s="70">
        <v>13927.272727272728</v>
      </c>
      <c r="G2" s="70">
        <v>27854.545454545456</v>
      </c>
      <c r="H2" s="70">
        <v>13927.272727272728</v>
      </c>
      <c r="I2" s="71">
        <v>13927.272727272728</v>
      </c>
      <c r="J2" s="10">
        <v>27500</v>
      </c>
      <c r="K2" s="50"/>
      <c r="P2" s="50"/>
      <c r="R2" s="50"/>
    </row>
    <row r="3" spans="2:18" hidden="1" x14ac:dyDescent="0.25">
      <c r="B3" s="69">
        <v>20451.456310679612</v>
      </c>
      <c r="C3" s="70">
        <v>9296.116504854368</v>
      </c>
      <c r="D3" s="70">
        <v>3718.4466019417478</v>
      </c>
      <c r="E3" s="70">
        <v>1859.2233009708739</v>
      </c>
      <c r="F3" s="70">
        <v>929.61165048543694</v>
      </c>
      <c r="G3" s="70">
        <v>1859.2233009708739</v>
      </c>
      <c r="H3" s="70"/>
      <c r="I3" s="71"/>
      <c r="J3" s="10">
        <v>20600</v>
      </c>
      <c r="K3" s="50"/>
      <c r="P3" s="50"/>
      <c r="R3" s="50"/>
    </row>
    <row r="4" spans="2:18" hidden="1" x14ac:dyDescent="0.25">
      <c r="B4" s="69">
        <v>13927.272727272728</v>
      </c>
      <c r="C4" s="70">
        <v>20890.909090909092</v>
      </c>
      <c r="D4" s="70"/>
      <c r="E4" s="70"/>
      <c r="F4" s="70"/>
      <c r="G4" s="70"/>
      <c r="H4" s="70"/>
      <c r="I4" s="71">
        <v>13927.272727272728</v>
      </c>
      <c r="J4" s="10">
        <v>27500</v>
      </c>
      <c r="K4" s="50"/>
      <c r="P4" s="50"/>
      <c r="R4" s="50"/>
    </row>
    <row r="5" spans="2:18" hidden="1" x14ac:dyDescent="0.25">
      <c r="B5" s="69">
        <v>13927.272727272728</v>
      </c>
      <c r="C5" s="70"/>
      <c r="D5" s="70">
        <v>8356.363636363636</v>
      </c>
      <c r="E5" s="70"/>
      <c r="F5" s="70">
        <v>2785.4545454545455</v>
      </c>
      <c r="G5" s="70">
        <v>9749.0909090909099</v>
      </c>
      <c r="H5" s="70"/>
      <c r="I5" s="71"/>
      <c r="J5" s="10">
        <v>27500</v>
      </c>
      <c r="K5" s="50"/>
      <c r="P5" s="50"/>
      <c r="R5" s="50"/>
    </row>
    <row r="6" spans="2:18" hidden="1" x14ac:dyDescent="0.25">
      <c r="B6" s="69">
        <v>14141.538461538461</v>
      </c>
      <c r="C6" s="70">
        <v>9427.6923076923085</v>
      </c>
      <c r="D6" s="70">
        <v>11784.615384615385</v>
      </c>
      <c r="E6" s="70">
        <v>23569.23076923077</v>
      </c>
      <c r="F6" s="70">
        <v>5892.3076923076924</v>
      </c>
      <c r="G6" s="70">
        <v>8249.2307692307695</v>
      </c>
      <c r="H6" s="70">
        <v>27104.615384615383</v>
      </c>
      <c r="I6" s="71">
        <v>5892.3076923076924</v>
      </c>
      <c r="J6" s="10">
        <v>32500</v>
      </c>
      <c r="K6" s="50"/>
      <c r="P6" s="50"/>
      <c r="R6" s="50"/>
    </row>
    <row r="7" spans="2:18" hidden="1" x14ac:dyDescent="0.25">
      <c r="B7" s="69">
        <v>18592.233009708736</v>
      </c>
      <c r="C7" s="70">
        <v>18592.233009708736</v>
      </c>
      <c r="D7" s="70">
        <v>7436.8932038834955</v>
      </c>
      <c r="E7" s="70">
        <v>22310.679611650485</v>
      </c>
      <c r="F7" s="70">
        <v>13014.563106796117</v>
      </c>
      <c r="G7" s="70">
        <v>26029.126213592233</v>
      </c>
      <c r="H7" s="70">
        <v>27888.349514563106</v>
      </c>
      <c r="I7" s="71">
        <v>3718.4466019417478</v>
      </c>
      <c r="J7" s="10">
        <v>20600</v>
      </c>
      <c r="K7" s="50"/>
      <c r="P7" s="50"/>
      <c r="R7" s="50"/>
    </row>
    <row r="8" spans="2:18" hidden="1" x14ac:dyDescent="0.25">
      <c r="B8" s="69">
        <v>37184.466019417472</v>
      </c>
      <c r="C8" s="70">
        <v>39043.689320388352</v>
      </c>
      <c r="D8" s="70"/>
      <c r="E8" s="70"/>
      <c r="F8" s="70">
        <v>63213.592233009709</v>
      </c>
      <c r="G8" s="70"/>
      <c r="H8" s="70"/>
      <c r="I8" s="71">
        <v>27888.349514563106</v>
      </c>
      <c r="J8" s="10">
        <v>20600</v>
      </c>
      <c r="K8" s="50"/>
      <c r="P8" s="50"/>
      <c r="R8" s="50"/>
    </row>
    <row r="9" spans="2:18" hidden="1" x14ac:dyDescent="0.25">
      <c r="B9" s="69">
        <v>6963.636363636364</v>
      </c>
      <c r="C9" s="70">
        <v>12534.545454545454</v>
      </c>
      <c r="D9" s="70">
        <v>6963.636363636364</v>
      </c>
      <c r="E9" s="70">
        <v>17409.090909090908</v>
      </c>
      <c r="F9" s="70">
        <v>6963.636363636364</v>
      </c>
      <c r="G9" s="70">
        <v>6963.636363636364</v>
      </c>
      <c r="H9" s="70">
        <v>11838.181818181818</v>
      </c>
      <c r="I9" s="71">
        <v>2785.4545454545455</v>
      </c>
      <c r="J9" s="10">
        <v>27500</v>
      </c>
      <c r="K9" s="50"/>
      <c r="P9" s="50"/>
      <c r="R9" s="50"/>
    </row>
    <row r="10" spans="2:18" hidden="1" x14ac:dyDescent="0.25">
      <c r="B10" s="69">
        <v>17676.923076923078</v>
      </c>
      <c r="C10" s="70">
        <v>8838.461538461539</v>
      </c>
      <c r="D10" s="70">
        <v>8249.2307692307695</v>
      </c>
      <c r="E10" s="70">
        <v>19444.615384615383</v>
      </c>
      <c r="F10" s="70">
        <v>7070.7692307692305</v>
      </c>
      <c r="G10" s="70">
        <v>8838.461538461539</v>
      </c>
      <c r="H10" s="70">
        <v>21212.307692307691</v>
      </c>
      <c r="I10" s="71">
        <v>7070.7692307692305</v>
      </c>
      <c r="J10" s="10">
        <v>32500</v>
      </c>
      <c r="K10" s="50"/>
      <c r="P10" s="50"/>
      <c r="R10" s="50"/>
    </row>
    <row r="11" spans="2:18" hidden="1" x14ac:dyDescent="0.25">
      <c r="B11" s="69">
        <v>5106.666666666667</v>
      </c>
      <c r="C11" s="70"/>
      <c r="D11" s="70">
        <v>2553.3333333333335</v>
      </c>
      <c r="E11" s="70"/>
      <c r="F11" s="70">
        <v>3574.6666666666665</v>
      </c>
      <c r="G11" s="70">
        <v>2553.3333333333335</v>
      </c>
      <c r="H11" s="70">
        <v>15320</v>
      </c>
      <c r="I11" s="71"/>
      <c r="J11" s="10">
        <v>37500</v>
      </c>
      <c r="K11" s="50"/>
      <c r="P11" s="50"/>
      <c r="R11" s="50"/>
    </row>
    <row r="12" spans="2:18" hidden="1" x14ac:dyDescent="0.25">
      <c r="B12" s="69">
        <v>51066.666666666664</v>
      </c>
      <c r="C12" s="70">
        <v>30640</v>
      </c>
      <c r="D12" s="70"/>
      <c r="E12" s="70"/>
      <c r="F12" s="70">
        <v>40853.333333333336</v>
      </c>
      <c r="G12" s="70"/>
      <c r="H12" s="70"/>
      <c r="I12" s="71">
        <v>30640</v>
      </c>
      <c r="J12" s="10">
        <v>37500</v>
      </c>
      <c r="K12" s="50"/>
      <c r="P12" s="50"/>
      <c r="R12" s="50"/>
    </row>
    <row r="13" spans="2:18" hidden="1" x14ac:dyDescent="0.25">
      <c r="B13" s="69">
        <v>9192</v>
      </c>
      <c r="C13" s="70">
        <v>11234.666666666666</v>
      </c>
      <c r="D13" s="70">
        <v>6128</v>
      </c>
      <c r="E13" s="70">
        <v>13277.333333333334</v>
      </c>
      <c r="F13" s="70"/>
      <c r="G13" s="70">
        <v>10213.333333333334</v>
      </c>
      <c r="H13" s="70">
        <v>18384</v>
      </c>
      <c r="I13" s="71">
        <v>10213.333333333334</v>
      </c>
      <c r="J13" s="10">
        <v>37500</v>
      </c>
      <c r="K13" s="50"/>
      <c r="P13" s="50"/>
      <c r="R13" s="50"/>
    </row>
    <row r="14" spans="2:18" hidden="1" x14ac:dyDescent="0.25">
      <c r="B14" s="69">
        <v>8511.1111111111113</v>
      </c>
      <c r="C14" s="70">
        <v>8511.1111111111113</v>
      </c>
      <c r="D14" s="70">
        <v>2978.8888888888887</v>
      </c>
      <c r="E14" s="70">
        <v>11064.444444444445</v>
      </c>
      <c r="F14" s="70">
        <v>1702.2222222222222</v>
      </c>
      <c r="G14" s="70">
        <v>6808.8888888888887</v>
      </c>
      <c r="H14" s="70">
        <v>9787.7777777777774</v>
      </c>
      <c r="I14" s="71">
        <v>8511.1111111111113</v>
      </c>
      <c r="J14" s="10">
        <v>45000</v>
      </c>
      <c r="K14" s="50"/>
      <c r="P14" s="50"/>
      <c r="R14" s="50"/>
    </row>
    <row r="15" spans="2:18" hidden="1" x14ac:dyDescent="0.25">
      <c r="B15" s="69">
        <v>9192</v>
      </c>
      <c r="C15" s="70">
        <v>11234.666666666666</v>
      </c>
      <c r="D15" s="70">
        <v>2042.6666666666667</v>
      </c>
      <c r="E15" s="70">
        <v>14298.666666666666</v>
      </c>
      <c r="F15" s="70">
        <v>7660</v>
      </c>
      <c r="G15" s="70">
        <v>10724</v>
      </c>
      <c r="H15" s="70">
        <v>13277.333333333334</v>
      </c>
      <c r="I15" s="71">
        <v>5106.666666666667</v>
      </c>
      <c r="J15" s="10">
        <v>37500</v>
      </c>
      <c r="K15" s="50"/>
      <c r="P15" s="50"/>
      <c r="R15" s="50"/>
    </row>
    <row r="16" spans="2:18" hidden="1" x14ac:dyDescent="0.25">
      <c r="B16" s="69">
        <v>12766.666666666666</v>
      </c>
      <c r="C16" s="70">
        <v>8511.1111111111113</v>
      </c>
      <c r="D16" s="70">
        <v>17022.222222222223</v>
      </c>
      <c r="E16" s="70"/>
      <c r="F16" s="70">
        <v>17022.222222222223</v>
      </c>
      <c r="G16" s="70">
        <v>34044.444444444445</v>
      </c>
      <c r="H16" s="70">
        <v>38300</v>
      </c>
      <c r="I16" s="71">
        <v>21277.777777777777</v>
      </c>
      <c r="J16" s="10">
        <v>45000</v>
      </c>
      <c r="K16" s="50"/>
      <c r="P16" s="50"/>
      <c r="R16" s="50"/>
    </row>
    <row r="17" spans="2:18" hidden="1" x14ac:dyDescent="0.25">
      <c r="B17" s="69">
        <v>10638.888888888889</v>
      </c>
      <c r="C17" s="70">
        <v>13617.777777777777</v>
      </c>
      <c r="D17" s="70">
        <v>19575.555555555555</v>
      </c>
      <c r="E17" s="70">
        <v>17022.222222222223</v>
      </c>
      <c r="F17" s="70">
        <v>15320</v>
      </c>
      <c r="G17" s="70">
        <v>13192.222222222223</v>
      </c>
      <c r="H17" s="70">
        <v>27235.555555555555</v>
      </c>
      <c r="I17" s="71">
        <v>14468.888888888889</v>
      </c>
      <c r="J17" s="10">
        <v>45000</v>
      </c>
      <c r="K17" s="50"/>
      <c r="P17" s="50"/>
      <c r="R17" s="50"/>
    </row>
    <row r="18" spans="2:18" hidden="1" x14ac:dyDescent="0.25">
      <c r="B18" s="69">
        <v>10213.333333333334</v>
      </c>
      <c r="C18" s="70">
        <v>10213.333333333334</v>
      </c>
      <c r="D18" s="70">
        <v>8170.666666666667</v>
      </c>
      <c r="E18" s="70">
        <v>20426.666666666668</v>
      </c>
      <c r="F18" s="70">
        <v>7660</v>
      </c>
      <c r="G18" s="70">
        <v>10213.333333333334</v>
      </c>
      <c r="H18" s="70">
        <v>18384</v>
      </c>
      <c r="I18" s="71">
        <v>6128</v>
      </c>
      <c r="J18" s="10">
        <v>37500</v>
      </c>
      <c r="K18" s="50"/>
      <c r="P18" s="50"/>
      <c r="R18" s="50"/>
    </row>
    <row r="19" spans="2:18" hidden="1" x14ac:dyDescent="0.25">
      <c r="B19" s="69"/>
      <c r="C19" s="70"/>
      <c r="D19" s="70"/>
      <c r="E19" s="70"/>
      <c r="F19" s="70"/>
      <c r="G19" s="70"/>
      <c r="H19" s="70"/>
      <c r="I19" s="71"/>
      <c r="J19" s="21">
        <v>20600</v>
      </c>
      <c r="K19" s="50"/>
      <c r="P19" s="50"/>
      <c r="R19" s="50"/>
    </row>
    <row r="20" spans="2:18" hidden="1" x14ac:dyDescent="0.25">
      <c r="B20" s="69">
        <v>40853.333333333336</v>
      </c>
      <c r="C20" s="70">
        <v>40853.333333333336</v>
      </c>
      <c r="D20" s="70">
        <v>25533.333333333332</v>
      </c>
      <c r="E20" s="70">
        <v>51066.666666666664</v>
      </c>
      <c r="F20" s="70">
        <v>51066.666666666664</v>
      </c>
      <c r="G20" s="70">
        <v>20426.666666666668</v>
      </c>
      <c r="H20" s="70">
        <v>20426.666666666668</v>
      </c>
      <c r="I20" s="71">
        <v>20426.666666666668</v>
      </c>
      <c r="J20" s="10">
        <v>37500</v>
      </c>
      <c r="K20" s="50"/>
      <c r="P20" s="50"/>
      <c r="R20" s="50"/>
    </row>
    <row r="21" spans="2:18" hidden="1" x14ac:dyDescent="0.25">
      <c r="B21" s="69">
        <v>3064</v>
      </c>
      <c r="C21" s="70">
        <v>2042.6666666666667</v>
      </c>
      <c r="D21" s="70">
        <v>3064</v>
      </c>
      <c r="E21" s="70">
        <v>3064</v>
      </c>
      <c r="F21" s="70">
        <v>2042.6666666666667</v>
      </c>
      <c r="G21" s="70">
        <v>1532</v>
      </c>
      <c r="H21" s="70">
        <v>1532</v>
      </c>
      <c r="I21" s="71">
        <v>6128</v>
      </c>
      <c r="J21" s="10">
        <v>37500</v>
      </c>
      <c r="K21" s="50"/>
      <c r="P21" s="50"/>
      <c r="R21" s="50"/>
    </row>
    <row r="22" spans="2:18" hidden="1" x14ac:dyDescent="0.25">
      <c r="B22" s="69">
        <v>48745.454545454544</v>
      </c>
      <c r="C22" s="70">
        <v>15320</v>
      </c>
      <c r="D22" s="70">
        <v>27854.545454545456</v>
      </c>
      <c r="E22" s="70"/>
      <c r="F22" s="70">
        <v>41781.818181818184</v>
      </c>
      <c r="G22" s="70"/>
      <c r="H22" s="70"/>
      <c r="I22" s="71"/>
      <c r="J22" s="10">
        <v>27500</v>
      </c>
      <c r="K22" s="50"/>
      <c r="P22" s="50"/>
      <c r="R22" s="50"/>
    </row>
    <row r="23" spans="2:18" hidden="1" x14ac:dyDescent="0.25">
      <c r="B23" s="69">
        <v>17022.222222222223</v>
      </c>
      <c r="C23" s="70">
        <v>17022.222222222223</v>
      </c>
      <c r="D23" s="70">
        <v>14468.888888888889</v>
      </c>
      <c r="E23" s="70">
        <v>22980</v>
      </c>
      <c r="F23" s="70">
        <v>14468.888888888889</v>
      </c>
      <c r="G23" s="70">
        <v>17022.222222222223</v>
      </c>
      <c r="H23" s="70">
        <v>21277.777777777777</v>
      </c>
      <c r="I23" s="71">
        <v>11064.444444444445</v>
      </c>
      <c r="J23" s="10">
        <v>45000</v>
      </c>
      <c r="K23" s="50"/>
      <c r="P23" s="50"/>
      <c r="R23" s="50"/>
    </row>
    <row r="24" spans="2:18" hidden="1" x14ac:dyDescent="0.25">
      <c r="B24" s="69">
        <v>17022.222222222223</v>
      </c>
      <c r="C24" s="70">
        <v>42555.555555555555</v>
      </c>
      <c r="D24" s="70">
        <v>42555.555555555555</v>
      </c>
      <c r="E24" s="70"/>
      <c r="F24" s="70">
        <v>25533.333333333332</v>
      </c>
      <c r="G24" s="70">
        <v>34044.444444444445</v>
      </c>
      <c r="H24" s="70"/>
      <c r="I24" s="71">
        <v>17022.222222222223</v>
      </c>
      <c r="J24" s="10">
        <v>45000</v>
      </c>
      <c r="K24" s="50"/>
      <c r="P24" s="50"/>
      <c r="R24" s="50"/>
    </row>
    <row r="25" spans="2:18" hidden="1" x14ac:dyDescent="0.25">
      <c r="B25" s="69">
        <v>9749.0909090909099</v>
      </c>
      <c r="C25" s="70">
        <v>6963.636363636364</v>
      </c>
      <c r="D25" s="70">
        <v>4178.181818181818</v>
      </c>
      <c r="E25" s="70">
        <v>23676.363636363636</v>
      </c>
      <c r="F25" s="70">
        <v>7660</v>
      </c>
      <c r="G25" s="70">
        <v>16712.727272727272</v>
      </c>
      <c r="H25" s="70">
        <v>18105.454545454544</v>
      </c>
      <c r="I25" s="71">
        <v>9749.0909090909099</v>
      </c>
      <c r="J25" s="10">
        <v>27500</v>
      </c>
      <c r="K25" s="50"/>
      <c r="P25" s="50"/>
      <c r="R25" s="50"/>
    </row>
    <row r="26" spans="2:18" hidden="1" x14ac:dyDescent="0.25">
      <c r="B26" s="69">
        <v>4949.5384615384619</v>
      </c>
      <c r="C26" s="70">
        <v>12963.076923076924</v>
      </c>
      <c r="D26" s="70">
        <v>15320</v>
      </c>
      <c r="E26" s="70">
        <v>14141.538461538461</v>
      </c>
      <c r="F26" s="70">
        <v>14141.538461538461</v>
      </c>
      <c r="G26" s="70">
        <v>11784.615384615385</v>
      </c>
      <c r="H26" s="70">
        <v>20033.846153846152</v>
      </c>
      <c r="I26" s="71">
        <v>11784.615384615385</v>
      </c>
      <c r="J26" s="10">
        <v>32500</v>
      </c>
      <c r="K26" s="50"/>
      <c r="P26" s="50"/>
      <c r="R26" s="50"/>
    </row>
    <row r="27" spans="2:18" hidden="1" x14ac:dyDescent="0.25">
      <c r="B27" s="69">
        <v>7660</v>
      </c>
      <c r="C27" s="70">
        <v>13405</v>
      </c>
      <c r="D27" s="70">
        <v>8617.5</v>
      </c>
      <c r="E27" s="70">
        <v>7660</v>
      </c>
      <c r="F27" s="70">
        <v>4979</v>
      </c>
      <c r="G27" s="70">
        <v>9575</v>
      </c>
      <c r="H27" s="70">
        <v>11490</v>
      </c>
      <c r="I27" s="71">
        <v>11490</v>
      </c>
      <c r="J27" s="10">
        <v>100000</v>
      </c>
      <c r="K27" s="50"/>
      <c r="P27" s="50"/>
      <c r="R27" s="50"/>
    </row>
    <row r="28" spans="2:18" hidden="1" x14ac:dyDescent="0.25">
      <c r="B28" s="69">
        <v>9192</v>
      </c>
      <c r="C28" s="70">
        <v>15320</v>
      </c>
      <c r="D28" s="70">
        <v>9192</v>
      </c>
      <c r="E28" s="70">
        <v>7660</v>
      </c>
      <c r="F28" s="70">
        <v>7660</v>
      </c>
      <c r="G28" s="70">
        <v>6128</v>
      </c>
      <c r="H28" s="70">
        <v>15320</v>
      </c>
      <c r="I28" s="71">
        <v>5515.2</v>
      </c>
      <c r="J28" s="10">
        <v>62500</v>
      </c>
      <c r="K28" s="50"/>
      <c r="P28" s="50"/>
      <c r="R28" s="50"/>
    </row>
    <row r="29" spans="2:18" hidden="1" x14ac:dyDescent="0.25">
      <c r="B29" s="69"/>
      <c r="C29" s="70"/>
      <c r="D29" s="70"/>
      <c r="E29" s="70"/>
      <c r="F29" s="70"/>
      <c r="G29" s="70"/>
      <c r="H29" s="70"/>
      <c r="I29" s="71"/>
      <c r="J29" s="10">
        <v>27500</v>
      </c>
      <c r="K29" s="50"/>
      <c r="P29" s="50"/>
      <c r="R29" s="50"/>
    </row>
    <row r="30" spans="2:18" hidden="1" x14ac:dyDescent="0.25">
      <c r="B30" s="69"/>
      <c r="C30" s="70"/>
      <c r="D30" s="70">
        <v>45960</v>
      </c>
      <c r="E30" s="70"/>
      <c r="F30" s="70">
        <v>13927.272727272728</v>
      </c>
      <c r="G30" s="70"/>
      <c r="H30" s="70"/>
      <c r="I30" s="71"/>
      <c r="J30" s="21">
        <v>27500</v>
      </c>
      <c r="K30" s="50"/>
      <c r="P30" s="50"/>
      <c r="R30" s="50"/>
    </row>
    <row r="31" spans="2:18" hidden="1" x14ac:dyDescent="0.25">
      <c r="B31" s="69">
        <v>5892.3076923076924</v>
      </c>
      <c r="C31" s="70">
        <v>12963.076923076924</v>
      </c>
      <c r="D31" s="70">
        <v>20033.846153846152</v>
      </c>
      <c r="E31" s="70">
        <v>11784.615384615385</v>
      </c>
      <c r="F31" s="70">
        <v>11784.615384615385</v>
      </c>
      <c r="G31" s="70">
        <v>11784.615384615385</v>
      </c>
      <c r="H31" s="70">
        <v>12963.076923076924</v>
      </c>
      <c r="I31" s="71">
        <v>7070.7692307692305</v>
      </c>
      <c r="J31" s="10">
        <v>32500</v>
      </c>
      <c r="K31" s="50"/>
    </row>
    <row r="32" spans="2:18" hidden="1" x14ac:dyDescent="0.25">
      <c r="B32" s="69">
        <v>5892.3076923076924</v>
      </c>
      <c r="C32" s="70"/>
      <c r="D32" s="70">
        <v>5892.3076923076924</v>
      </c>
      <c r="E32" s="70">
        <v>11784.615384615385</v>
      </c>
      <c r="F32" s="70">
        <v>5892.3076923076924</v>
      </c>
      <c r="G32" s="70"/>
      <c r="H32" s="70">
        <v>5892.3076923076924</v>
      </c>
      <c r="I32" s="71"/>
      <c r="J32" s="10">
        <v>32500</v>
      </c>
      <c r="K32" s="50"/>
    </row>
    <row r="33" spans="2:11" hidden="1" x14ac:dyDescent="0.25">
      <c r="B33" s="69"/>
      <c r="C33" s="70"/>
      <c r="D33" s="70"/>
      <c r="E33" s="70"/>
      <c r="F33" s="70"/>
      <c r="G33" s="70"/>
      <c r="H33" s="70"/>
      <c r="I33" s="71"/>
      <c r="J33" s="21">
        <v>20600</v>
      </c>
      <c r="K33" s="50"/>
    </row>
    <row r="34" spans="2:11" hidden="1" x14ac:dyDescent="0.25">
      <c r="B34" s="69"/>
      <c r="C34" s="70"/>
      <c r="D34" s="70"/>
      <c r="E34" s="70"/>
      <c r="F34" s="70"/>
      <c r="G34" s="70"/>
      <c r="H34" s="70"/>
      <c r="I34" s="71"/>
      <c r="J34" s="10">
        <v>20600</v>
      </c>
      <c r="K34" s="50"/>
    </row>
    <row r="35" spans="2:11" hidden="1" x14ac:dyDescent="0.25">
      <c r="B35" s="69">
        <v>23569.23076923077</v>
      </c>
      <c r="C35" s="70">
        <v>11784.615384615385</v>
      </c>
      <c r="D35" s="70">
        <v>11784.615384615385</v>
      </c>
      <c r="E35" s="70">
        <v>41246.153846153844</v>
      </c>
      <c r="F35" s="70">
        <v>11784.615384615385</v>
      </c>
      <c r="G35" s="70">
        <v>11784.615384615385</v>
      </c>
      <c r="H35" s="70">
        <v>11784.615384615385</v>
      </c>
      <c r="I35" s="71">
        <v>35353.846153846156</v>
      </c>
      <c r="J35" s="10">
        <v>32500</v>
      </c>
      <c r="K35" s="50"/>
    </row>
    <row r="36" spans="2:11" hidden="1" x14ac:dyDescent="0.25">
      <c r="B36" s="69">
        <v>38300</v>
      </c>
      <c r="C36" s="70">
        <v>38300</v>
      </c>
      <c r="D36" s="70">
        <v>38300</v>
      </c>
      <c r="E36" s="70"/>
      <c r="F36" s="70">
        <v>38300</v>
      </c>
      <c r="G36" s="70">
        <v>38300</v>
      </c>
      <c r="H36" s="70">
        <v>38300</v>
      </c>
      <c r="I36" s="71">
        <v>38300</v>
      </c>
      <c r="J36" s="10">
        <v>100000</v>
      </c>
      <c r="K36" s="50"/>
    </row>
    <row r="37" spans="2:11" hidden="1" x14ac:dyDescent="0.25">
      <c r="B37" s="69">
        <v>20426.666666666668</v>
      </c>
      <c r="C37" s="70">
        <v>30640</v>
      </c>
      <c r="D37" s="70">
        <v>40853.333333333336</v>
      </c>
      <c r="E37" s="70">
        <v>51066.666666666664</v>
      </c>
      <c r="F37" s="70">
        <v>51066.666666666664</v>
      </c>
      <c r="G37" s="70">
        <v>40853.333333333336</v>
      </c>
      <c r="H37" s="70">
        <v>51066.666666666664</v>
      </c>
      <c r="I37" s="71">
        <v>40853.333333333336</v>
      </c>
      <c r="J37" s="10">
        <v>37500</v>
      </c>
      <c r="K37" s="50"/>
    </row>
    <row r="38" spans="2:11" hidden="1" x14ac:dyDescent="0.25">
      <c r="B38" s="69"/>
      <c r="C38" s="70"/>
      <c r="D38" s="70"/>
      <c r="E38" s="70">
        <v>34044.444444444445</v>
      </c>
      <c r="F38" s="70"/>
      <c r="G38" s="70">
        <v>38300</v>
      </c>
      <c r="H38" s="70">
        <v>29788.888888888891</v>
      </c>
      <c r="I38" s="71">
        <v>29788.888888888891</v>
      </c>
      <c r="J38" s="21">
        <v>45000</v>
      </c>
      <c r="K38" s="50"/>
    </row>
    <row r="39" spans="2:11" hidden="1" x14ac:dyDescent="0.25">
      <c r="B39" s="69">
        <v>20890.909090909092</v>
      </c>
      <c r="C39" s="70">
        <v>23676.363636363636</v>
      </c>
      <c r="D39" s="70"/>
      <c r="E39" s="70"/>
      <c r="F39" s="70">
        <v>13927.272727272728</v>
      </c>
      <c r="G39" s="70">
        <v>16712.727272727272</v>
      </c>
      <c r="H39" s="70">
        <v>15320</v>
      </c>
      <c r="I39" s="71"/>
      <c r="J39" s="10">
        <v>27500</v>
      </c>
      <c r="K39" s="50"/>
    </row>
    <row r="40" spans="2:11" hidden="1" x14ac:dyDescent="0.25">
      <c r="B40" s="69">
        <v>35746.666666666664</v>
      </c>
      <c r="C40" s="70">
        <v>18384</v>
      </c>
      <c r="D40" s="70">
        <v>10213.333333333334</v>
      </c>
      <c r="E40" s="70">
        <v>10213.333333333334</v>
      </c>
      <c r="F40" s="70">
        <v>10213.333333333334</v>
      </c>
      <c r="G40" s="70">
        <v>10213.333333333334</v>
      </c>
      <c r="H40" s="70">
        <v>10213.333333333334</v>
      </c>
      <c r="I40" s="71">
        <v>10213.333333333334</v>
      </c>
      <c r="J40" s="10">
        <v>37500</v>
      </c>
      <c r="K40" s="50"/>
    </row>
    <row r="41" spans="2:11" hidden="1" x14ac:dyDescent="0.25">
      <c r="B41" s="69">
        <v>30640</v>
      </c>
      <c r="C41" s="70"/>
      <c r="D41" s="70"/>
      <c r="E41" s="70"/>
      <c r="F41" s="70">
        <v>61280</v>
      </c>
      <c r="G41" s="70"/>
      <c r="H41" s="70"/>
      <c r="I41" s="71">
        <v>30640</v>
      </c>
      <c r="J41" s="21">
        <v>62500</v>
      </c>
      <c r="K41" s="50"/>
    </row>
    <row r="42" spans="2:11" hidden="1" x14ac:dyDescent="0.25">
      <c r="B42" s="69">
        <v>7660</v>
      </c>
      <c r="C42" s="70">
        <v>17235</v>
      </c>
      <c r="D42" s="70"/>
      <c r="E42" s="70"/>
      <c r="F42" s="70">
        <v>1915</v>
      </c>
      <c r="G42" s="70"/>
      <c r="H42" s="70"/>
      <c r="I42" s="71"/>
      <c r="J42" s="10">
        <v>100000</v>
      </c>
      <c r="K42" s="50"/>
    </row>
    <row r="43" spans="2:11" hidden="1" x14ac:dyDescent="0.25">
      <c r="B43" s="69">
        <v>24512</v>
      </c>
      <c r="C43" s="70">
        <v>27576</v>
      </c>
      <c r="D43" s="70"/>
      <c r="E43" s="70">
        <v>33704</v>
      </c>
      <c r="F43" s="70"/>
      <c r="G43" s="70">
        <v>9192</v>
      </c>
      <c r="H43" s="70">
        <v>45960</v>
      </c>
      <c r="I43" s="71"/>
      <c r="J43" s="10">
        <v>62500</v>
      </c>
      <c r="K43" s="50"/>
    </row>
    <row r="44" spans="2:11" hidden="1" x14ac:dyDescent="0.25">
      <c r="B44" s="69">
        <v>20426.666666666668</v>
      </c>
      <c r="C44" s="70">
        <v>13277.333333333334</v>
      </c>
      <c r="D44" s="70">
        <v>10213.333333333334</v>
      </c>
      <c r="E44" s="70">
        <v>17873.333333333332</v>
      </c>
      <c r="F44" s="70">
        <v>7149.333333333333</v>
      </c>
      <c r="G44" s="70">
        <v>6128</v>
      </c>
      <c r="H44" s="70">
        <v>28086.666666666668</v>
      </c>
      <c r="I44" s="71">
        <v>6128</v>
      </c>
      <c r="J44" s="10">
        <v>37500</v>
      </c>
      <c r="K44" s="50"/>
    </row>
    <row r="45" spans="2:11" hidden="1" x14ac:dyDescent="0.25">
      <c r="B45" s="69">
        <v>22980</v>
      </c>
      <c r="C45" s="70">
        <v>9192</v>
      </c>
      <c r="D45" s="70">
        <v>6638.666666666667</v>
      </c>
      <c r="E45" s="70">
        <v>12766.666666666666</v>
      </c>
      <c r="F45" s="70">
        <v>8681.3333333333339</v>
      </c>
      <c r="G45" s="70">
        <v>11234.666666666666</v>
      </c>
      <c r="H45" s="70">
        <v>25533.333333333332</v>
      </c>
      <c r="I45" s="71">
        <v>13788</v>
      </c>
      <c r="J45" s="10">
        <v>37500</v>
      </c>
      <c r="K45" s="50"/>
    </row>
    <row r="46" spans="2:11" hidden="1" x14ac:dyDescent="0.25">
      <c r="B46" s="69">
        <v>12084.95145631068</v>
      </c>
      <c r="C46" s="70">
        <v>8366.5048543689318</v>
      </c>
      <c r="D46" s="70">
        <v>8366.5048543689318</v>
      </c>
      <c r="E46" s="70">
        <v>14873.786407766991</v>
      </c>
      <c r="F46" s="70">
        <v>9296.116504854368</v>
      </c>
      <c r="G46" s="70">
        <v>8366.5048543689318</v>
      </c>
      <c r="H46" s="70">
        <v>17662.6213592233</v>
      </c>
      <c r="I46" s="71">
        <v>5577.6699029126212</v>
      </c>
      <c r="J46" s="10">
        <v>20600</v>
      </c>
      <c r="K46" s="50"/>
    </row>
    <row r="47" spans="2:11" hidden="1" x14ac:dyDescent="0.25">
      <c r="B47" s="69">
        <v>12766.666666666666</v>
      </c>
      <c r="C47" s="70">
        <v>10213.333333333334</v>
      </c>
      <c r="D47" s="70">
        <v>14468.888888888889</v>
      </c>
      <c r="E47" s="70">
        <v>12766.666666666666</v>
      </c>
      <c r="F47" s="70">
        <v>7660</v>
      </c>
      <c r="G47" s="70">
        <v>5957.7777777777774</v>
      </c>
      <c r="H47" s="70">
        <v>15320</v>
      </c>
      <c r="I47" s="71">
        <v>8511.1111111111113</v>
      </c>
      <c r="J47" s="10">
        <v>45000</v>
      </c>
      <c r="K47" s="50"/>
    </row>
    <row r="48" spans="2:11" hidden="1" x14ac:dyDescent="0.25">
      <c r="B48" s="69">
        <v>11784.615384615385</v>
      </c>
      <c r="C48" s="70">
        <v>11784.615384615385</v>
      </c>
      <c r="D48" s="70">
        <v>11784.615384615385</v>
      </c>
      <c r="E48" s="70"/>
      <c r="F48" s="70">
        <v>9427.6923076923085</v>
      </c>
      <c r="G48" s="70">
        <v>11784.615384615385</v>
      </c>
      <c r="H48" s="70">
        <v>15320</v>
      </c>
      <c r="I48" s="71">
        <v>8249.2307692307695</v>
      </c>
      <c r="J48" s="10">
        <v>32500</v>
      </c>
      <c r="K48" s="50"/>
    </row>
    <row r="49" spans="1:16" hidden="1" x14ac:dyDescent="0.25">
      <c r="B49" s="69">
        <v>20426.666666666668</v>
      </c>
      <c r="C49" s="70">
        <v>20426.666666666668</v>
      </c>
      <c r="D49" s="70">
        <v>20426.666666666668</v>
      </c>
      <c r="E49" s="70">
        <v>15320</v>
      </c>
      <c r="F49" s="70">
        <v>12256</v>
      </c>
      <c r="G49" s="70">
        <v>12256</v>
      </c>
      <c r="H49" s="70">
        <v>25533.333333333332</v>
      </c>
      <c r="I49" s="71">
        <v>12256</v>
      </c>
      <c r="J49" s="10">
        <v>37500</v>
      </c>
      <c r="K49" s="50"/>
    </row>
    <row r="50" spans="1:16" hidden="1" x14ac:dyDescent="0.25">
      <c r="B50" s="69">
        <v>11784.615384615385</v>
      </c>
      <c r="C50" s="70">
        <v>11784.615384615385</v>
      </c>
      <c r="D50" s="70">
        <v>8249.2307692307695</v>
      </c>
      <c r="E50" s="70">
        <v>16498.461538461539</v>
      </c>
      <c r="F50" s="70">
        <v>8249.2307692307695</v>
      </c>
      <c r="G50" s="70">
        <v>9427.6923076923085</v>
      </c>
      <c r="H50" s="70">
        <v>23569.23076923077</v>
      </c>
      <c r="I50" s="71">
        <v>14730.76923076923</v>
      </c>
      <c r="J50" s="10">
        <v>32500</v>
      </c>
      <c r="K50" s="50"/>
    </row>
    <row r="51" spans="1:16" hidden="1" x14ac:dyDescent="0.25">
      <c r="B51" s="69">
        <v>20890.909090909092</v>
      </c>
      <c r="C51" s="70">
        <v>18105.454545454544</v>
      </c>
      <c r="D51" s="70">
        <v>13927.272727272728</v>
      </c>
      <c r="E51" s="70">
        <v>13927.272727272728</v>
      </c>
      <c r="F51" s="70">
        <v>13927.272727272728</v>
      </c>
      <c r="G51" s="70">
        <v>13927.272727272728</v>
      </c>
      <c r="H51" s="70">
        <v>20890.909090909092</v>
      </c>
      <c r="I51" s="71">
        <v>14623.636363636364</v>
      </c>
      <c r="J51" s="10">
        <v>27500</v>
      </c>
      <c r="K51" s="50"/>
    </row>
    <row r="52" spans="1:16" hidden="1" x14ac:dyDescent="0.25">
      <c r="B52" s="72">
        <v>20451.456310679612</v>
      </c>
      <c r="C52" s="73">
        <v>10225.728155339806</v>
      </c>
      <c r="D52" s="73">
        <v>13944.174757281553</v>
      </c>
      <c r="E52" s="73">
        <v>16733.009708737864</v>
      </c>
      <c r="F52" s="73">
        <v>9296.116504854368</v>
      </c>
      <c r="G52" s="73">
        <v>18592.233009708736</v>
      </c>
      <c r="H52" s="73">
        <v>31606.796116504855</v>
      </c>
      <c r="I52" s="74">
        <v>10225.728155339806</v>
      </c>
      <c r="J52" s="10">
        <v>20600</v>
      </c>
      <c r="K52" s="50"/>
    </row>
    <row r="53" spans="1:16" hidden="1" x14ac:dyDescent="0.25"/>
    <row r="56" spans="1:16" ht="39.6" x14ac:dyDescent="0.25">
      <c r="A56" s="6" t="s">
        <v>318</v>
      </c>
      <c r="B56" s="22" t="s">
        <v>288</v>
      </c>
      <c r="C56" s="22" t="s">
        <v>289</v>
      </c>
      <c r="D56" s="22" t="s">
        <v>290</v>
      </c>
      <c r="E56" s="22" t="s">
        <v>291</v>
      </c>
      <c r="F56" s="22" t="s">
        <v>292</v>
      </c>
      <c r="G56" s="48" t="s">
        <v>293</v>
      </c>
      <c r="H56" s="22" t="s">
        <v>294</v>
      </c>
      <c r="I56" s="114"/>
      <c r="J56" s="22" t="s">
        <v>295</v>
      </c>
      <c r="K56" s="22" t="s">
        <v>296</v>
      </c>
      <c r="L56" s="22" t="s">
        <v>297</v>
      </c>
      <c r="M56" s="22" t="s">
        <v>298</v>
      </c>
      <c r="N56" s="22" t="s">
        <v>299</v>
      </c>
      <c r="O56" s="48" t="s">
        <v>300</v>
      </c>
      <c r="P56" s="22" t="s">
        <v>301</v>
      </c>
    </row>
    <row r="57" spans="1:16" x14ac:dyDescent="0.25">
      <c r="B57" s="50">
        <v>6352.3462783171517</v>
      </c>
      <c r="C57" s="50">
        <v>19150</v>
      </c>
      <c r="D57" s="50">
        <v>13257.692307692309</v>
      </c>
      <c r="E57" s="50">
        <v>5821.6</v>
      </c>
      <c r="F57" s="50">
        <v>7234.4444444444434</v>
      </c>
      <c r="G57" s="50">
        <v>9498.4</v>
      </c>
      <c r="H57" s="50">
        <v>9359.5625</v>
      </c>
      <c r="J57" s="8">
        <f>ABS(B57-B$70)</f>
        <v>12115.938511326862</v>
      </c>
      <c r="K57" s="8">
        <f t="shared" ref="K57:P68" si="0">ABS(C57-C$70)</f>
        <v>1038.0976430976443</v>
      </c>
      <c r="L57" s="8">
        <f t="shared" si="0"/>
        <v>517.15521978022116</v>
      </c>
      <c r="M57" s="8">
        <f t="shared" si="0"/>
        <v>11909.172222222225</v>
      </c>
      <c r="N57" s="8">
        <f t="shared" si="0"/>
        <v>12128.333333333338</v>
      </c>
      <c r="O57" s="8">
        <f t="shared" si="0"/>
        <v>16681.777777777781</v>
      </c>
      <c r="P57" s="8">
        <f t="shared" si="0"/>
        <v>9505.8472222222226</v>
      </c>
    </row>
    <row r="58" spans="1:16" x14ac:dyDescent="0.25">
      <c r="B58" s="50">
        <v>17197.815533980582</v>
      </c>
      <c r="C58" s="50">
        <v>16248.48484848485</v>
      </c>
      <c r="D58" s="50">
        <v>12300.192307692307</v>
      </c>
      <c r="E58" s="50">
        <v>38300</v>
      </c>
      <c r="F58" s="50">
        <v>21277.777777777777</v>
      </c>
      <c r="G58" s="50">
        <v>40853.333333333336</v>
      </c>
      <c r="H58" s="50">
        <v>38300</v>
      </c>
      <c r="J58" s="8">
        <f t="shared" ref="J58:J64" si="1">ABS(B58-B$70)</f>
        <v>1270.4692556634327</v>
      </c>
      <c r="K58" s="8">
        <f t="shared" si="0"/>
        <v>1863.4175084175058</v>
      </c>
      <c r="L58" s="8">
        <f t="shared" si="0"/>
        <v>440.34478021978066</v>
      </c>
      <c r="M58" s="8">
        <f t="shared" si="0"/>
        <v>20569.227777777774</v>
      </c>
      <c r="N58" s="8">
        <f t="shared" si="0"/>
        <v>1914.9999999999964</v>
      </c>
      <c r="O58" s="8">
        <f t="shared" si="0"/>
        <v>14673.155555555557</v>
      </c>
      <c r="P58" s="8">
        <f t="shared" si="0"/>
        <v>19434.590277777777</v>
      </c>
    </row>
    <row r="59" spans="1:16" x14ac:dyDescent="0.25">
      <c r="B59" s="50">
        <v>41832.524271844653</v>
      </c>
      <c r="C59" s="50">
        <v>8704.545454545454</v>
      </c>
      <c r="D59" s="50">
        <v>13139.846153846156</v>
      </c>
      <c r="E59" s="50">
        <v>11234.666666666668</v>
      </c>
      <c r="F59" s="50">
        <v>16383.888888888889</v>
      </c>
      <c r="G59" s="50">
        <v>28188.799999999999</v>
      </c>
      <c r="H59" s="50">
        <v>8936.6666666666661</v>
      </c>
      <c r="J59" s="8">
        <f t="shared" si="1"/>
        <v>23364.239482200639</v>
      </c>
      <c r="K59" s="8">
        <f t="shared" si="0"/>
        <v>9407.3569023569016</v>
      </c>
      <c r="L59" s="8">
        <f t="shared" si="0"/>
        <v>399.30906593406871</v>
      </c>
      <c r="M59" s="8">
        <f t="shared" si="0"/>
        <v>6496.1055555555577</v>
      </c>
      <c r="N59" s="8">
        <f t="shared" si="0"/>
        <v>2978.8888888888923</v>
      </c>
      <c r="O59" s="8">
        <f t="shared" si="0"/>
        <v>2008.6222222222204</v>
      </c>
      <c r="P59" s="8">
        <f t="shared" si="0"/>
        <v>9928.7430555555566</v>
      </c>
    </row>
    <row r="60" spans="1:16" x14ac:dyDescent="0.25">
      <c r="B60" s="50"/>
      <c r="C60" s="50">
        <v>9052.7272727272739</v>
      </c>
      <c r="D60" s="50">
        <v>11784.615384615385</v>
      </c>
      <c r="E60" s="50">
        <v>9192</v>
      </c>
      <c r="F60" s="50">
        <v>16915.833333333336</v>
      </c>
      <c r="J60" s="8"/>
      <c r="K60" s="8">
        <f t="shared" si="0"/>
        <v>9059.1750841750818</v>
      </c>
      <c r="L60" s="8">
        <f t="shared" si="0"/>
        <v>955.92170329670262</v>
      </c>
      <c r="M60" s="8">
        <f t="shared" si="0"/>
        <v>8538.7722222222255</v>
      </c>
      <c r="N60" s="8">
        <f t="shared" si="0"/>
        <v>2446.9444444444453</v>
      </c>
      <c r="O60" s="8"/>
      <c r="P60" s="8"/>
    </row>
    <row r="61" spans="1:16" x14ac:dyDescent="0.25">
      <c r="B61" s="50"/>
      <c r="C61" s="50">
        <v>33425.454545454544</v>
      </c>
      <c r="D61" s="50">
        <v>7070.7692307692314</v>
      </c>
      <c r="E61" s="50">
        <v>11426.166666666666</v>
      </c>
      <c r="F61" s="50">
        <v>29788.888888888891</v>
      </c>
      <c r="J61" s="8"/>
      <c r="K61" s="8">
        <f t="shared" si="0"/>
        <v>15313.552188552188</v>
      </c>
      <c r="L61" s="8">
        <f t="shared" si="0"/>
        <v>5669.767857142856</v>
      </c>
      <c r="M61" s="8">
        <f t="shared" si="0"/>
        <v>6304.6055555555595</v>
      </c>
      <c r="N61" s="8">
        <f t="shared" si="0"/>
        <v>10426.111111111109</v>
      </c>
      <c r="O61" s="8"/>
      <c r="P61" s="8"/>
    </row>
    <row r="62" spans="1:16" x14ac:dyDescent="0.25">
      <c r="B62" s="50"/>
      <c r="C62" s="50">
        <v>12099.318181818182</v>
      </c>
      <c r="D62" s="50">
        <v>19886.538461538461</v>
      </c>
      <c r="E62" s="50">
        <v>33831.666666666664</v>
      </c>
      <c r="F62" s="50">
        <v>32980.555555555555</v>
      </c>
      <c r="J62" s="8"/>
      <c r="K62" s="8">
        <f t="shared" si="0"/>
        <v>6012.5841750841737</v>
      </c>
      <c r="L62" s="8">
        <f t="shared" si="0"/>
        <v>7146.0013736263736</v>
      </c>
      <c r="M62" s="8">
        <f t="shared" si="0"/>
        <v>16100.894444444439</v>
      </c>
      <c r="N62" s="8">
        <f t="shared" si="0"/>
        <v>13617.777777777774</v>
      </c>
      <c r="O62" s="8"/>
      <c r="P62" s="8"/>
    </row>
    <row r="63" spans="1:16" x14ac:dyDescent="0.25">
      <c r="B63" s="50">
        <v>10574.332524271846</v>
      </c>
      <c r="C63" s="50"/>
      <c r="D63" s="50">
        <v>11447.912087912087</v>
      </c>
      <c r="E63" s="50">
        <v>2808.666666666667</v>
      </c>
      <c r="F63" s="50">
        <v>10958.055555555555</v>
      </c>
      <c r="J63" s="8">
        <f t="shared" si="1"/>
        <v>7893.9522653721688</v>
      </c>
      <c r="K63" s="8"/>
      <c r="L63" s="8">
        <f t="shared" si="0"/>
        <v>1292.625</v>
      </c>
      <c r="M63" s="8">
        <f t="shared" si="0"/>
        <v>14922.105555555558</v>
      </c>
      <c r="N63" s="8">
        <f t="shared" si="0"/>
        <v>8404.7222222222263</v>
      </c>
      <c r="O63" s="8"/>
      <c r="P63" s="8"/>
    </row>
    <row r="64" spans="1:16" x14ac:dyDescent="0.25">
      <c r="B64" s="50">
        <v>16384.405339805824</v>
      </c>
      <c r="C64" s="50">
        <v>29943.636363636364</v>
      </c>
      <c r="D64" s="50">
        <v>13036.73076923077</v>
      </c>
      <c r="E64" s="50">
        <v>40853.333333333328</v>
      </c>
      <c r="J64" s="8">
        <f t="shared" si="1"/>
        <v>2083.8794498381903</v>
      </c>
      <c r="K64" s="8">
        <f t="shared" si="0"/>
        <v>11831.734006734008</v>
      </c>
      <c r="L64" s="8">
        <f t="shared" si="0"/>
        <v>296.19368131868214</v>
      </c>
      <c r="M64" s="8">
        <f t="shared" si="0"/>
        <v>23122.561111111103</v>
      </c>
      <c r="N64" s="8"/>
      <c r="O64" s="8"/>
      <c r="P64" s="8"/>
    </row>
    <row r="65" spans="1:16" x14ac:dyDescent="0.25">
      <c r="C65" s="50">
        <v>18105.454545454548</v>
      </c>
      <c r="E65" s="50">
        <v>14426.33333333333</v>
      </c>
      <c r="J65" s="8"/>
      <c r="K65" s="8">
        <f t="shared" si="0"/>
        <v>6.4478114478079078</v>
      </c>
      <c r="L65" s="8"/>
      <c r="M65" s="8">
        <f t="shared" si="0"/>
        <v>3304.4388888888952</v>
      </c>
      <c r="N65" s="8"/>
      <c r="O65" s="8"/>
      <c r="P65" s="8"/>
    </row>
    <row r="66" spans="1:16" x14ac:dyDescent="0.25">
      <c r="C66" s="50">
        <v>16277.500000000002</v>
      </c>
      <c r="E66" s="50">
        <v>13660.333333333334</v>
      </c>
      <c r="J66" s="8"/>
      <c r="K66" s="8">
        <f t="shared" si="0"/>
        <v>1834.4023569023539</v>
      </c>
      <c r="L66" s="8"/>
      <c r="M66" s="8">
        <f t="shared" si="0"/>
        <v>4070.4388888888916</v>
      </c>
      <c r="N66" s="8"/>
      <c r="O66" s="8"/>
      <c r="P66" s="8"/>
    </row>
    <row r="67" spans="1:16" x14ac:dyDescent="0.25">
      <c r="E67" s="50">
        <v>13851.833333333332</v>
      </c>
      <c r="J67" s="8"/>
      <c r="K67" s="8"/>
      <c r="L67" s="8"/>
      <c r="M67" s="8">
        <f t="shared" si="0"/>
        <v>3878.9388888888934</v>
      </c>
      <c r="N67" s="8"/>
      <c r="O67" s="8"/>
      <c r="P67" s="8"/>
    </row>
    <row r="68" spans="1:16" x14ac:dyDescent="0.25">
      <c r="E68" s="50">
        <v>17362.666666666664</v>
      </c>
      <c r="J68" s="8"/>
      <c r="K68" s="8"/>
      <c r="L68" s="8"/>
      <c r="M68" s="8">
        <f t="shared" si="0"/>
        <v>368.1055555555613</v>
      </c>
      <c r="N68" s="8"/>
      <c r="O68" s="8"/>
      <c r="P68" s="8"/>
    </row>
    <row r="70" spans="1:16" x14ac:dyDescent="0.25">
      <c r="A70" s="6" t="s">
        <v>259</v>
      </c>
      <c r="B70" s="50">
        <f>AVERAGE(B57:B68)</f>
        <v>18468.284789644014</v>
      </c>
      <c r="C70" s="50">
        <f t="shared" ref="C70:H70" si="2">AVERAGE(C57:C68)</f>
        <v>18111.902356902356</v>
      </c>
      <c r="D70" s="50">
        <f t="shared" si="2"/>
        <v>12740.537087912087</v>
      </c>
      <c r="E70" s="50">
        <f t="shared" si="2"/>
        <v>17730.772222222226</v>
      </c>
      <c r="F70" s="50">
        <f t="shared" si="2"/>
        <v>19362.777777777781</v>
      </c>
      <c r="G70" s="50">
        <f t="shared" si="2"/>
        <v>26180.177777777779</v>
      </c>
      <c r="H70" s="50">
        <f t="shared" si="2"/>
        <v>18865.409722222223</v>
      </c>
    </row>
    <row r="74" spans="1:16" x14ac:dyDescent="0.25">
      <c r="A74" s="6" t="s">
        <v>280</v>
      </c>
      <c r="B74" s="6" t="s">
        <v>302</v>
      </c>
    </row>
    <row r="75" spans="1:16" x14ac:dyDescent="0.25">
      <c r="A75" s="6" t="s">
        <v>281</v>
      </c>
      <c r="B75" s="6" t="s">
        <v>303</v>
      </c>
    </row>
    <row r="76" spans="1:16" x14ac:dyDescent="0.25">
      <c r="A76" s="6" t="s">
        <v>218</v>
      </c>
      <c r="B76">
        <v>0.05</v>
      </c>
    </row>
    <row r="78" spans="1:16" x14ac:dyDescent="0.25">
      <c r="A78" s="6" t="s">
        <v>267</v>
      </c>
    </row>
    <row r="79" spans="1:16" x14ac:dyDescent="0.25">
      <c r="A79" t="s">
        <v>268</v>
      </c>
    </row>
    <row r="81" spans="1:7" ht="13.8" thickBot="1" x14ac:dyDescent="0.3">
      <c r="A81" t="s">
        <v>269</v>
      </c>
    </row>
    <row r="82" spans="1:7" x14ac:dyDescent="0.25">
      <c r="A82" s="34" t="s">
        <v>270</v>
      </c>
      <c r="B82" s="34" t="s">
        <v>252</v>
      </c>
      <c r="C82" s="34" t="s">
        <v>253</v>
      </c>
      <c r="D82" s="34" t="s">
        <v>259</v>
      </c>
      <c r="E82" s="34" t="s">
        <v>205</v>
      </c>
    </row>
    <row r="83" spans="1:7" x14ac:dyDescent="0.25">
      <c r="A83" s="32" t="s">
        <v>295</v>
      </c>
      <c r="B83" s="32">
        <v>5</v>
      </c>
      <c r="C83" s="32">
        <v>46728.478964401293</v>
      </c>
      <c r="D83" s="32">
        <v>9345.6957928802585</v>
      </c>
      <c r="E83" s="32">
        <v>81061157.846399009</v>
      </c>
    </row>
    <row r="84" spans="1:7" x14ac:dyDescent="0.25">
      <c r="A84" s="32" t="s">
        <v>296</v>
      </c>
      <c r="B84" s="32">
        <v>9</v>
      </c>
      <c r="C84" s="32">
        <v>56366.767676767675</v>
      </c>
      <c r="D84" s="32">
        <v>6262.9741863075196</v>
      </c>
      <c r="E84" s="32">
        <v>29513053.747190624</v>
      </c>
    </row>
    <row r="85" spans="1:7" x14ac:dyDescent="0.25">
      <c r="A85" s="32" t="s">
        <v>297</v>
      </c>
      <c r="B85" s="32">
        <v>8</v>
      </c>
      <c r="C85" s="32">
        <v>16717.318681318684</v>
      </c>
      <c r="D85" s="32">
        <v>2089.6648351648355</v>
      </c>
      <c r="E85" s="32">
        <v>7367315.3380608764</v>
      </c>
    </row>
    <row r="86" spans="1:7" x14ac:dyDescent="0.25">
      <c r="A86" s="32" t="s">
        <v>298</v>
      </c>
      <c r="B86" s="32">
        <v>12</v>
      </c>
      <c r="C86" s="32">
        <v>119585.36666666668</v>
      </c>
      <c r="D86" s="32">
        <v>9965.447222222223</v>
      </c>
      <c r="E86" s="32">
        <v>53389840.924604326</v>
      </c>
    </row>
    <row r="87" spans="1:7" x14ac:dyDescent="0.25">
      <c r="A87" s="32" t="s">
        <v>299</v>
      </c>
      <c r="B87" s="32">
        <v>7</v>
      </c>
      <c r="C87" s="32">
        <v>51917.777777777781</v>
      </c>
      <c r="D87" s="32">
        <v>7416.8253968253975</v>
      </c>
      <c r="E87" s="32">
        <v>24224489.656819522</v>
      </c>
    </row>
    <row r="88" spans="1:7" x14ac:dyDescent="0.25">
      <c r="A88" s="32" t="s">
        <v>300</v>
      </c>
      <c r="B88" s="32">
        <v>3</v>
      </c>
      <c r="C88" s="32">
        <v>33363.555555555562</v>
      </c>
      <c r="D88" s="32">
        <v>11121.185185185188</v>
      </c>
      <c r="E88" s="32">
        <v>63287743.623374492</v>
      </c>
    </row>
    <row r="89" spans="1:7" ht="13.8" thickBot="1" x14ac:dyDescent="0.3">
      <c r="A89" s="33" t="s">
        <v>301</v>
      </c>
      <c r="B89" s="33">
        <v>3</v>
      </c>
      <c r="C89" s="33">
        <v>38869.180555555555</v>
      </c>
      <c r="D89" s="33">
        <v>12956.393518518518</v>
      </c>
      <c r="E89" s="33">
        <v>31519985.160220534</v>
      </c>
    </row>
    <row r="92" spans="1:7" ht="13.8" thickBot="1" x14ac:dyDescent="0.3">
      <c r="A92" t="s">
        <v>271</v>
      </c>
    </row>
    <row r="93" spans="1:7" x14ac:dyDescent="0.25">
      <c r="A93" s="34" t="s">
        <v>272</v>
      </c>
      <c r="B93" s="34" t="s">
        <v>273</v>
      </c>
      <c r="C93" s="34" t="s">
        <v>208</v>
      </c>
      <c r="D93" s="34" t="s">
        <v>274</v>
      </c>
      <c r="E93" s="34" t="s">
        <v>215</v>
      </c>
      <c r="F93" s="34" t="s">
        <v>275</v>
      </c>
      <c r="G93" s="34" t="s">
        <v>276</v>
      </c>
    </row>
    <row r="94" spans="1:7" x14ac:dyDescent="0.25">
      <c r="A94" s="32" t="s">
        <v>277</v>
      </c>
      <c r="B94" s="32">
        <v>464026901.81650782</v>
      </c>
      <c r="C94" s="32">
        <v>6</v>
      </c>
      <c r="D94" s="32">
        <v>77337816.969417974</v>
      </c>
      <c r="E94" s="111">
        <v>2.0164068095175844</v>
      </c>
      <c r="F94" s="112">
        <v>8.5973932344947213E-2</v>
      </c>
      <c r="G94" s="113">
        <v>2.3358524047916633</v>
      </c>
    </row>
    <row r="95" spans="1:7" x14ac:dyDescent="0.25">
      <c r="A95" s="32" t="s">
        <v>278</v>
      </c>
      <c r="B95" s="32">
        <v>1534170914.4083018</v>
      </c>
      <c r="C95" s="32">
        <v>40</v>
      </c>
      <c r="D95" s="32">
        <v>38354272.860207543</v>
      </c>
      <c r="E95" s="32"/>
      <c r="F95" s="32"/>
      <c r="G95" s="32"/>
    </row>
    <row r="96" spans="1:7" x14ac:dyDescent="0.25">
      <c r="A96" s="32"/>
      <c r="B96" s="32"/>
      <c r="C96" s="32"/>
      <c r="D96" s="32"/>
      <c r="E96" s="32"/>
      <c r="F96" s="32"/>
      <c r="G96" s="32"/>
    </row>
    <row r="97" spans="1:7" ht="13.8" thickBot="1" x14ac:dyDescent="0.3">
      <c r="A97" s="33" t="s">
        <v>279</v>
      </c>
      <c r="B97" s="33">
        <v>1998197816.2248096</v>
      </c>
      <c r="C97" s="33">
        <v>46</v>
      </c>
      <c r="D97" s="33"/>
      <c r="E97" s="33"/>
      <c r="F97" s="33"/>
      <c r="G97" s="33"/>
    </row>
    <row r="99" spans="1:7" x14ac:dyDescent="0.25">
      <c r="A99" s="6" t="s">
        <v>314</v>
      </c>
      <c r="B99" s="6" t="s">
        <v>215</v>
      </c>
      <c r="C99" s="6" t="s">
        <v>234</v>
      </c>
      <c r="D99" s="6" t="s">
        <v>276</v>
      </c>
      <c r="E99" s="6" t="s">
        <v>315</v>
      </c>
      <c r="F99" s="6" t="s">
        <v>230</v>
      </c>
    </row>
    <row r="100" spans="1:7" x14ac:dyDescent="0.25">
      <c r="B100" s="6" t="s">
        <v>246</v>
      </c>
      <c r="C100" s="6" t="s">
        <v>223</v>
      </c>
      <c r="D100" s="6" t="s">
        <v>218</v>
      </c>
      <c r="E100" s="6" t="s">
        <v>315</v>
      </c>
      <c r="F100" s="6" t="s">
        <v>230</v>
      </c>
    </row>
    <row r="101" spans="1:7" x14ac:dyDescent="0.25">
      <c r="A101" s="6"/>
    </row>
    <row r="102" spans="1:7" x14ac:dyDescent="0.25">
      <c r="A102" s="6" t="s">
        <v>215</v>
      </c>
      <c r="B102" s="6" t="s">
        <v>234</v>
      </c>
      <c r="C102" s="6" t="s">
        <v>276</v>
      </c>
      <c r="D102" s="6" t="s">
        <v>320</v>
      </c>
      <c r="E102" s="7" t="s">
        <v>230</v>
      </c>
    </row>
    <row r="103" spans="1:7" x14ac:dyDescent="0.25">
      <c r="A103" s="6" t="s">
        <v>246</v>
      </c>
      <c r="B103" s="6" t="s">
        <v>223</v>
      </c>
      <c r="C103" s="6" t="s">
        <v>218</v>
      </c>
      <c r="D103" s="6" t="s">
        <v>320</v>
      </c>
      <c r="E103" s="7" t="s">
        <v>284</v>
      </c>
    </row>
    <row r="105" spans="1:7" x14ac:dyDescent="0.25">
      <c r="A105" s="121" t="s">
        <v>285</v>
      </c>
    </row>
    <row r="107" spans="1:7" x14ac:dyDescent="0.25">
      <c r="A107" s="122" t="s">
        <v>286</v>
      </c>
    </row>
    <row r="110" spans="1:7" x14ac:dyDescent="0.25">
      <c r="A110" t="s">
        <v>268</v>
      </c>
    </row>
    <row r="112" spans="1:7" ht="13.8" thickBot="1" x14ac:dyDescent="0.3">
      <c r="A112" t="s">
        <v>269</v>
      </c>
    </row>
    <row r="113" spans="1:7" x14ac:dyDescent="0.25">
      <c r="A113" s="34" t="s">
        <v>270</v>
      </c>
      <c r="B113" s="34" t="s">
        <v>252</v>
      </c>
      <c r="C113" s="34" t="s">
        <v>253</v>
      </c>
      <c r="D113" s="34" t="s">
        <v>259</v>
      </c>
      <c r="E113" s="34" t="s">
        <v>205</v>
      </c>
    </row>
    <row r="114" spans="1:7" x14ac:dyDescent="0.25">
      <c r="A114" s="32" t="s">
        <v>288</v>
      </c>
      <c r="B114" s="32">
        <v>5</v>
      </c>
      <c r="C114" s="32">
        <v>92341.423948220065</v>
      </c>
      <c r="D114" s="32">
        <v>18468.284789644014</v>
      </c>
      <c r="E114" s="32">
        <v>190238695.1627236</v>
      </c>
    </row>
    <row r="115" spans="1:7" x14ac:dyDescent="0.25">
      <c r="A115" s="32" t="s">
        <v>289</v>
      </c>
      <c r="B115" s="32">
        <v>9</v>
      </c>
      <c r="C115" s="32">
        <v>163007.12121212122</v>
      </c>
      <c r="D115" s="32">
        <v>18111.902356902356</v>
      </c>
      <c r="E115" s="32">
        <v>73641005.112839222</v>
      </c>
    </row>
    <row r="116" spans="1:7" x14ac:dyDescent="0.25">
      <c r="A116" s="32" t="s">
        <v>290</v>
      </c>
      <c r="B116" s="32">
        <v>8</v>
      </c>
      <c r="C116" s="32">
        <v>101924.2967032967</v>
      </c>
      <c r="D116" s="32">
        <v>12740.537087912087</v>
      </c>
      <c r="E116" s="32">
        <v>12357828.621860335</v>
      </c>
    </row>
    <row r="117" spans="1:7" x14ac:dyDescent="0.25">
      <c r="A117" s="32" t="s">
        <v>291</v>
      </c>
      <c r="B117" s="32">
        <v>12</v>
      </c>
      <c r="C117" s="32">
        <v>212769.26666666669</v>
      </c>
      <c r="D117" s="32">
        <v>17730.772222222226</v>
      </c>
      <c r="E117" s="32">
        <v>161728173.65794593</v>
      </c>
    </row>
    <row r="118" spans="1:7" x14ac:dyDescent="0.25">
      <c r="A118" s="32" t="s">
        <v>292</v>
      </c>
      <c r="B118" s="32">
        <v>7</v>
      </c>
      <c r="C118" s="32">
        <v>135539.44444444447</v>
      </c>
      <c r="D118" s="32">
        <v>19362.777777777781</v>
      </c>
      <c r="E118" s="32">
        <v>88402005.118312672</v>
      </c>
    </row>
    <row r="119" spans="1:7" x14ac:dyDescent="0.25">
      <c r="A119" s="32" t="s">
        <v>293</v>
      </c>
      <c r="B119" s="32">
        <v>3</v>
      </c>
      <c r="C119" s="32">
        <v>78540.53333333334</v>
      </c>
      <c r="D119" s="32">
        <v>26180.177777777779</v>
      </c>
      <c r="E119" s="32">
        <v>248808883.50814807</v>
      </c>
    </row>
    <row r="120" spans="1:7" ht="13.8" thickBot="1" x14ac:dyDescent="0.3">
      <c r="A120" s="33" t="s">
        <v>294</v>
      </c>
      <c r="B120" s="33">
        <v>3</v>
      </c>
      <c r="C120" s="33">
        <v>56596.229166666664</v>
      </c>
      <c r="D120" s="33">
        <v>18865.409722222223</v>
      </c>
      <c r="E120" s="33">
        <v>283322184.67028362</v>
      </c>
    </row>
    <row r="123" spans="1:7" ht="13.8" thickBot="1" x14ac:dyDescent="0.3">
      <c r="A123" t="s">
        <v>271</v>
      </c>
    </row>
    <row r="124" spans="1:7" x14ac:dyDescent="0.25">
      <c r="A124" s="34" t="s">
        <v>272</v>
      </c>
      <c r="B124" s="34" t="s">
        <v>273</v>
      </c>
      <c r="C124" s="34" t="s">
        <v>208</v>
      </c>
      <c r="D124" s="34" t="s">
        <v>274</v>
      </c>
      <c r="E124" s="34" t="s">
        <v>215</v>
      </c>
      <c r="F124" s="34" t="s">
        <v>275</v>
      </c>
      <c r="G124" s="34" t="s">
        <v>276</v>
      </c>
    </row>
    <row r="125" spans="1:7" x14ac:dyDescent="0.25">
      <c r="A125" s="32" t="s">
        <v>277</v>
      </c>
      <c r="B125" s="32">
        <v>438773890.90691566</v>
      </c>
      <c r="C125" s="32">
        <v>6</v>
      </c>
      <c r="D125" s="32">
        <v>73128981.817819282</v>
      </c>
      <c r="E125" s="111">
        <v>0.60810687121742046</v>
      </c>
      <c r="F125" s="112">
        <v>0.72227264566794247</v>
      </c>
      <c r="G125" s="113">
        <v>2.3358524047916633</v>
      </c>
    </row>
    <row r="126" spans="1:7" x14ac:dyDescent="0.25">
      <c r="A126" s="32" t="s">
        <v>278</v>
      </c>
      <c r="B126" s="32">
        <v>4810271699.2107782</v>
      </c>
      <c r="C126" s="32">
        <v>40</v>
      </c>
      <c r="D126" s="32">
        <v>120256792.48026946</v>
      </c>
      <c r="E126" s="32"/>
      <c r="F126" s="32"/>
      <c r="G126" s="32"/>
    </row>
    <row r="127" spans="1:7" x14ac:dyDescent="0.25">
      <c r="A127" s="32"/>
      <c r="B127" s="32"/>
      <c r="C127" s="32"/>
      <c r="D127" s="32"/>
      <c r="E127" s="32"/>
      <c r="F127" s="32"/>
      <c r="G127" s="32"/>
    </row>
    <row r="128" spans="1:7" ht="13.8" thickBot="1" x14ac:dyDescent="0.3">
      <c r="A128" s="33" t="s">
        <v>279</v>
      </c>
      <c r="B128" s="33">
        <v>5249045590.1176939</v>
      </c>
      <c r="C128" s="33">
        <v>46</v>
      </c>
      <c r="D128" s="33"/>
      <c r="E128" s="33"/>
      <c r="F128" s="33"/>
      <c r="G128" s="33"/>
    </row>
    <row r="130" spans="1:7" x14ac:dyDescent="0.25">
      <c r="A130" s="6" t="s">
        <v>314</v>
      </c>
      <c r="B130" s="6" t="s">
        <v>215</v>
      </c>
      <c r="C130" s="6" t="s">
        <v>234</v>
      </c>
      <c r="D130" s="6" t="s">
        <v>276</v>
      </c>
      <c r="E130" s="6" t="s">
        <v>315</v>
      </c>
      <c r="F130" s="6" t="s">
        <v>230</v>
      </c>
    </row>
    <row r="131" spans="1:7" x14ac:dyDescent="0.25">
      <c r="B131" s="6" t="s">
        <v>246</v>
      </c>
      <c r="C131" s="6" t="s">
        <v>223</v>
      </c>
      <c r="D131" s="6" t="s">
        <v>218</v>
      </c>
      <c r="E131" s="6" t="s">
        <v>315</v>
      </c>
      <c r="F131" s="6" t="s">
        <v>230</v>
      </c>
    </row>
    <row r="132" spans="1:7" x14ac:dyDescent="0.25">
      <c r="A132" s="6"/>
    </row>
    <row r="133" spans="1:7" x14ac:dyDescent="0.25">
      <c r="A133" s="6" t="s">
        <v>215</v>
      </c>
      <c r="B133" s="6" t="s">
        <v>234</v>
      </c>
      <c r="C133" s="6" t="s">
        <v>276</v>
      </c>
      <c r="D133" s="6" t="s">
        <v>320</v>
      </c>
      <c r="E133" s="7" t="s">
        <v>230</v>
      </c>
    </row>
    <row r="134" spans="1:7" x14ac:dyDescent="0.25">
      <c r="A134" s="6" t="s">
        <v>246</v>
      </c>
      <c r="B134" s="6" t="s">
        <v>223</v>
      </c>
      <c r="C134" s="6" t="s">
        <v>218</v>
      </c>
      <c r="D134" s="6" t="s">
        <v>320</v>
      </c>
      <c r="E134" s="7" t="s">
        <v>284</v>
      </c>
      <c r="G134" s="6"/>
    </row>
    <row r="136" spans="1:7" x14ac:dyDescent="0.25">
      <c r="A136" s="121" t="s">
        <v>287</v>
      </c>
    </row>
    <row r="138" spans="1:7" x14ac:dyDescent="0.25">
      <c r="A138" s="121" t="s">
        <v>321</v>
      </c>
      <c r="B138" s="121" t="s">
        <v>302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548A-52BA-47AC-97F4-A58FF55D0203}">
  <dimension ref="A1:R135"/>
  <sheetViews>
    <sheetView topLeftCell="A53" zoomScale="85" zoomScaleNormal="85" workbookViewId="0">
      <selection activeCell="A52" sqref="A1:XFD52"/>
    </sheetView>
  </sheetViews>
  <sheetFormatPr defaultRowHeight="13.2" x14ac:dyDescent="0.25"/>
  <cols>
    <col min="1" max="1" width="20.21875" customWidth="1"/>
    <col min="18" max="18" width="20.33203125" customWidth="1"/>
  </cols>
  <sheetData>
    <row r="1" spans="2:18" hidden="1" x14ac:dyDescent="0.25">
      <c r="B1" s="59" t="s">
        <v>175</v>
      </c>
      <c r="C1" s="60" t="s">
        <v>176</v>
      </c>
      <c r="D1" s="60" t="s">
        <v>179</v>
      </c>
      <c r="E1" s="60" t="s">
        <v>180</v>
      </c>
      <c r="F1" s="60" t="s">
        <v>181</v>
      </c>
      <c r="G1" s="60" t="s">
        <v>182</v>
      </c>
      <c r="H1" s="60" t="s">
        <v>183</v>
      </c>
      <c r="I1" s="66" t="s">
        <v>184</v>
      </c>
      <c r="J1" s="12" t="s">
        <v>187</v>
      </c>
    </row>
    <row r="2" spans="2:18" hidden="1" x14ac:dyDescent="0.25">
      <c r="B2" s="69">
        <v>13927.272727272728</v>
      </c>
      <c r="C2" s="70">
        <v>13927.272727272728</v>
      </c>
      <c r="D2" s="70">
        <v>20890.909090909092</v>
      </c>
      <c r="E2" s="70">
        <v>34818.181818181816</v>
      </c>
      <c r="F2" s="70">
        <v>13927.272727272728</v>
      </c>
      <c r="G2" s="70">
        <v>27854.545454545456</v>
      </c>
      <c r="H2" s="70">
        <v>13927.272727272728</v>
      </c>
      <c r="I2" s="71">
        <v>13927.272727272728</v>
      </c>
      <c r="J2" s="10">
        <v>22</v>
      </c>
      <c r="K2" s="50"/>
      <c r="P2" s="50"/>
      <c r="R2" s="50"/>
    </row>
    <row r="3" spans="2:18" hidden="1" x14ac:dyDescent="0.25">
      <c r="B3" s="69">
        <v>20451.456310679612</v>
      </c>
      <c r="C3" s="70">
        <v>9296.116504854368</v>
      </c>
      <c r="D3" s="70">
        <v>3718.4466019417478</v>
      </c>
      <c r="E3" s="70">
        <v>1859.2233009708739</v>
      </c>
      <c r="F3" s="70">
        <v>929.61165048543694</v>
      </c>
      <c r="G3" s="70">
        <v>1859.2233009708739</v>
      </c>
      <c r="H3" s="70"/>
      <c r="I3" s="71"/>
      <c r="J3" s="10">
        <v>60</v>
      </c>
      <c r="K3" s="50"/>
      <c r="P3" s="50"/>
      <c r="R3" s="50"/>
    </row>
    <row r="4" spans="2:18" hidden="1" x14ac:dyDescent="0.25">
      <c r="B4" s="69">
        <v>13927.272727272728</v>
      </c>
      <c r="C4" s="70">
        <v>20890.909090909092</v>
      </c>
      <c r="D4" s="70"/>
      <c r="E4" s="70"/>
      <c r="F4" s="70"/>
      <c r="G4" s="70"/>
      <c r="H4" s="70"/>
      <c r="I4" s="71">
        <v>13927.272727272728</v>
      </c>
      <c r="J4" s="10">
        <v>30</v>
      </c>
      <c r="K4" s="50"/>
      <c r="P4" s="50"/>
      <c r="R4" s="50"/>
    </row>
    <row r="5" spans="2:18" hidden="1" x14ac:dyDescent="0.25">
      <c r="B5" s="69">
        <v>13927.272727272728</v>
      </c>
      <c r="C5" s="70"/>
      <c r="D5" s="70">
        <v>8356.363636363636</v>
      </c>
      <c r="E5" s="70"/>
      <c r="F5" s="70">
        <v>2785.4545454545455</v>
      </c>
      <c r="G5" s="70">
        <v>9749.0909090909099</v>
      </c>
      <c r="H5" s="70"/>
      <c r="I5" s="71"/>
      <c r="J5" s="10">
        <v>30</v>
      </c>
      <c r="K5" s="50"/>
      <c r="P5" s="50"/>
      <c r="R5" s="50"/>
    </row>
    <row r="6" spans="2:18" hidden="1" x14ac:dyDescent="0.25">
      <c r="B6" s="69">
        <v>14141.538461538461</v>
      </c>
      <c r="C6" s="70">
        <v>9427.6923076923085</v>
      </c>
      <c r="D6" s="70">
        <v>11784.615384615385</v>
      </c>
      <c r="E6" s="70">
        <v>23569.23076923077</v>
      </c>
      <c r="F6" s="70">
        <v>5892.3076923076924</v>
      </c>
      <c r="G6" s="70">
        <v>8249.2307692307695</v>
      </c>
      <c r="H6" s="70">
        <v>27104.615384615383</v>
      </c>
      <c r="I6" s="71">
        <v>5892.3076923076924</v>
      </c>
      <c r="J6" s="10">
        <v>30</v>
      </c>
      <c r="K6" s="50"/>
      <c r="P6" s="50"/>
      <c r="R6" s="50"/>
    </row>
    <row r="7" spans="2:18" hidden="1" x14ac:dyDescent="0.25">
      <c r="B7" s="69">
        <v>18592.233009708736</v>
      </c>
      <c r="C7" s="70">
        <v>18592.233009708736</v>
      </c>
      <c r="D7" s="70">
        <v>7436.8932038834955</v>
      </c>
      <c r="E7" s="70">
        <v>22310.679611650485</v>
      </c>
      <c r="F7" s="70">
        <v>13014.563106796117</v>
      </c>
      <c r="G7" s="70">
        <v>26029.126213592233</v>
      </c>
      <c r="H7" s="70">
        <v>27888.349514563106</v>
      </c>
      <c r="I7" s="71">
        <v>3718.4466019417478</v>
      </c>
      <c r="J7" s="10">
        <v>30</v>
      </c>
      <c r="K7" s="50"/>
      <c r="P7" s="50"/>
      <c r="R7" s="50"/>
    </row>
    <row r="8" spans="2:18" hidden="1" x14ac:dyDescent="0.25">
      <c r="B8" s="69">
        <v>37184.466019417472</v>
      </c>
      <c r="C8" s="70">
        <v>39043.689320388352</v>
      </c>
      <c r="D8" s="70"/>
      <c r="E8" s="70"/>
      <c r="F8" s="70">
        <v>63213.592233009709</v>
      </c>
      <c r="G8" s="70"/>
      <c r="H8" s="70"/>
      <c r="I8" s="71">
        <v>27888.349514563106</v>
      </c>
      <c r="J8" s="10">
        <v>30</v>
      </c>
      <c r="K8" s="50"/>
      <c r="P8" s="50"/>
      <c r="R8" s="50"/>
    </row>
    <row r="9" spans="2:18" hidden="1" x14ac:dyDescent="0.25">
      <c r="B9" s="69">
        <v>6963.636363636364</v>
      </c>
      <c r="C9" s="70">
        <v>12534.545454545454</v>
      </c>
      <c r="D9" s="70">
        <v>6963.636363636364</v>
      </c>
      <c r="E9" s="70">
        <v>17409.090909090908</v>
      </c>
      <c r="F9" s="70">
        <v>6963.636363636364</v>
      </c>
      <c r="G9" s="70">
        <v>6963.636363636364</v>
      </c>
      <c r="H9" s="70">
        <v>11838.181818181818</v>
      </c>
      <c r="I9" s="71">
        <v>2785.4545454545455</v>
      </c>
      <c r="J9" s="10">
        <v>30</v>
      </c>
      <c r="K9" s="50"/>
      <c r="P9" s="50"/>
      <c r="R9" s="50"/>
    </row>
    <row r="10" spans="2:18" hidden="1" x14ac:dyDescent="0.25">
      <c r="B10" s="69">
        <v>17676.923076923078</v>
      </c>
      <c r="C10" s="70">
        <v>8838.461538461539</v>
      </c>
      <c r="D10" s="70">
        <v>8249.2307692307695</v>
      </c>
      <c r="E10" s="70">
        <v>19444.615384615383</v>
      </c>
      <c r="F10" s="70">
        <v>7070.7692307692305</v>
      </c>
      <c r="G10" s="70">
        <v>8838.461538461539</v>
      </c>
      <c r="H10" s="70">
        <v>21212.307692307691</v>
      </c>
      <c r="I10" s="71">
        <v>7070.7692307692305</v>
      </c>
      <c r="J10" s="10">
        <v>40</v>
      </c>
      <c r="K10" s="50"/>
      <c r="P10" s="50"/>
      <c r="R10" s="50"/>
    </row>
    <row r="11" spans="2:18" hidden="1" x14ac:dyDescent="0.25">
      <c r="B11" s="69">
        <v>5106.666666666667</v>
      </c>
      <c r="C11" s="70"/>
      <c r="D11" s="70">
        <v>2553.3333333333335</v>
      </c>
      <c r="E11" s="70"/>
      <c r="F11" s="70">
        <v>3574.6666666666665</v>
      </c>
      <c r="G11" s="70">
        <v>2553.3333333333335</v>
      </c>
      <c r="H11" s="70">
        <v>15320</v>
      </c>
      <c r="I11" s="71"/>
      <c r="J11" s="10">
        <v>30</v>
      </c>
      <c r="K11" s="50"/>
      <c r="P11" s="50"/>
      <c r="R11" s="50"/>
    </row>
    <row r="12" spans="2:18" hidden="1" x14ac:dyDescent="0.25">
      <c r="B12" s="69">
        <v>51066.666666666664</v>
      </c>
      <c r="C12" s="70">
        <v>30640</v>
      </c>
      <c r="D12" s="70"/>
      <c r="E12" s="70"/>
      <c r="F12" s="70">
        <v>40853.333333333336</v>
      </c>
      <c r="G12" s="70"/>
      <c r="H12" s="70"/>
      <c r="I12" s="71">
        <v>30640</v>
      </c>
      <c r="J12" s="10">
        <v>40</v>
      </c>
      <c r="K12" s="50"/>
      <c r="P12" s="50"/>
      <c r="R12" s="50"/>
    </row>
    <row r="13" spans="2:18" hidden="1" x14ac:dyDescent="0.25">
      <c r="B13" s="69">
        <v>9192</v>
      </c>
      <c r="C13" s="70">
        <v>11234.666666666666</v>
      </c>
      <c r="D13" s="70">
        <v>6128</v>
      </c>
      <c r="E13" s="70">
        <v>13277.333333333334</v>
      </c>
      <c r="F13" s="70"/>
      <c r="G13" s="70">
        <v>10213.333333333334</v>
      </c>
      <c r="H13" s="70">
        <v>18384</v>
      </c>
      <c r="I13" s="71">
        <v>10213.333333333334</v>
      </c>
      <c r="J13" s="10">
        <v>30</v>
      </c>
      <c r="K13" s="50"/>
      <c r="P13" s="50"/>
      <c r="R13" s="50"/>
    </row>
    <row r="14" spans="2:18" hidden="1" x14ac:dyDescent="0.25">
      <c r="B14" s="69">
        <v>8511.1111111111113</v>
      </c>
      <c r="C14" s="70">
        <v>8511.1111111111113</v>
      </c>
      <c r="D14" s="70">
        <v>2978.8888888888887</v>
      </c>
      <c r="E14" s="70">
        <v>11064.444444444445</v>
      </c>
      <c r="F14" s="70">
        <v>1702.2222222222222</v>
      </c>
      <c r="G14" s="70">
        <v>6808.8888888888887</v>
      </c>
      <c r="H14" s="70">
        <v>9787.7777777777774</v>
      </c>
      <c r="I14" s="71">
        <v>8511.1111111111113</v>
      </c>
      <c r="J14" s="10">
        <v>50</v>
      </c>
      <c r="K14" s="50"/>
      <c r="P14" s="50"/>
      <c r="R14" s="50"/>
    </row>
    <row r="15" spans="2:18" hidden="1" x14ac:dyDescent="0.25">
      <c r="B15" s="69">
        <v>9192</v>
      </c>
      <c r="C15" s="70">
        <v>11234.666666666666</v>
      </c>
      <c r="D15" s="70">
        <v>2042.6666666666667</v>
      </c>
      <c r="E15" s="70">
        <v>14298.666666666666</v>
      </c>
      <c r="F15" s="70">
        <v>7660</v>
      </c>
      <c r="G15" s="70">
        <v>10724</v>
      </c>
      <c r="H15" s="70">
        <v>13277.333333333334</v>
      </c>
      <c r="I15" s="71">
        <v>5106.666666666667</v>
      </c>
      <c r="J15" s="10">
        <v>40</v>
      </c>
      <c r="K15" s="50"/>
      <c r="P15" s="50"/>
      <c r="R15" s="50"/>
    </row>
    <row r="16" spans="2:18" hidden="1" x14ac:dyDescent="0.25">
      <c r="B16" s="69">
        <v>12766.666666666666</v>
      </c>
      <c r="C16" s="70">
        <v>8511.1111111111113</v>
      </c>
      <c r="D16" s="70">
        <v>17022.222222222223</v>
      </c>
      <c r="E16" s="70"/>
      <c r="F16" s="70">
        <v>17022.222222222223</v>
      </c>
      <c r="G16" s="70">
        <v>34044.444444444445</v>
      </c>
      <c r="H16" s="70">
        <v>38300</v>
      </c>
      <c r="I16" s="71">
        <v>21277.777777777777</v>
      </c>
      <c r="J16" s="10">
        <v>50</v>
      </c>
      <c r="K16" s="50"/>
      <c r="P16" s="50"/>
      <c r="R16" s="50"/>
    </row>
    <row r="17" spans="2:18" hidden="1" x14ac:dyDescent="0.25">
      <c r="B17" s="69">
        <v>10638.888888888889</v>
      </c>
      <c r="C17" s="70">
        <v>13617.777777777777</v>
      </c>
      <c r="D17" s="70">
        <v>19575.555555555555</v>
      </c>
      <c r="E17" s="70">
        <v>17022.222222222223</v>
      </c>
      <c r="F17" s="70">
        <v>15320</v>
      </c>
      <c r="G17" s="70">
        <v>13192.222222222223</v>
      </c>
      <c r="H17" s="70">
        <v>27235.555555555555</v>
      </c>
      <c r="I17" s="71">
        <v>14468.888888888889</v>
      </c>
      <c r="J17" s="10">
        <v>50</v>
      </c>
      <c r="K17" s="50"/>
      <c r="P17" s="50"/>
      <c r="R17" s="50"/>
    </row>
    <row r="18" spans="2:18" hidden="1" x14ac:dyDescent="0.25">
      <c r="B18" s="69">
        <v>10213.333333333334</v>
      </c>
      <c r="C18" s="70">
        <v>10213.333333333334</v>
      </c>
      <c r="D18" s="70">
        <v>8170.666666666667</v>
      </c>
      <c r="E18" s="70">
        <v>20426.666666666668</v>
      </c>
      <c r="F18" s="70">
        <v>7660</v>
      </c>
      <c r="G18" s="70">
        <v>10213.333333333334</v>
      </c>
      <c r="H18" s="70">
        <v>18384</v>
      </c>
      <c r="I18" s="71">
        <v>6128</v>
      </c>
      <c r="J18" s="10">
        <v>40</v>
      </c>
      <c r="K18" s="50"/>
      <c r="P18" s="50"/>
      <c r="R18" s="50"/>
    </row>
    <row r="19" spans="2:18" hidden="1" x14ac:dyDescent="0.25">
      <c r="B19" s="69"/>
      <c r="C19" s="70"/>
      <c r="D19" s="70"/>
      <c r="E19" s="70"/>
      <c r="F19" s="70"/>
      <c r="G19" s="70"/>
      <c r="H19" s="70"/>
      <c r="I19" s="71"/>
      <c r="J19" s="21">
        <v>22</v>
      </c>
      <c r="K19" s="50"/>
    </row>
    <row r="20" spans="2:18" hidden="1" x14ac:dyDescent="0.25">
      <c r="B20" s="69">
        <v>40853.333333333336</v>
      </c>
      <c r="C20" s="70">
        <v>40853.333333333336</v>
      </c>
      <c r="D20" s="70">
        <v>25533.333333333332</v>
      </c>
      <c r="E20" s="70">
        <v>51066.666666666664</v>
      </c>
      <c r="F20" s="70">
        <v>51066.666666666664</v>
      </c>
      <c r="G20" s="70">
        <v>20426.666666666668</v>
      </c>
      <c r="H20" s="70">
        <v>20426.666666666668</v>
      </c>
      <c r="I20" s="71">
        <v>20426.666666666668</v>
      </c>
      <c r="J20" s="10">
        <v>30</v>
      </c>
      <c r="K20" s="50"/>
    </row>
    <row r="21" spans="2:18" hidden="1" x14ac:dyDescent="0.25">
      <c r="B21" s="69">
        <v>3064</v>
      </c>
      <c r="C21" s="70">
        <v>2042.6666666666667</v>
      </c>
      <c r="D21" s="70">
        <v>3064</v>
      </c>
      <c r="E21" s="70">
        <v>3064</v>
      </c>
      <c r="F21" s="70">
        <v>2042.6666666666667</v>
      </c>
      <c r="G21" s="70">
        <v>1532</v>
      </c>
      <c r="H21" s="70">
        <v>1532</v>
      </c>
      <c r="I21" s="71">
        <v>6128</v>
      </c>
      <c r="J21" s="10">
        <v>40</v>
      </c>
      <c r="K21" s="50"/>
    </row>
    <row r="22" spans="2:18" hidden="1" x14ac:dyDescent="0.25">
      <c r="B22" s="69">
        <v>48745.454545454544</v>
      </c>
      <c r="C22" s="70">
        <v>15320</v>
      </c>
      <c r="D22" s="70">
        <v>27854.545454545456</v>
      </c>
      <c r="E22" s="70"/>
      <c r="F22" s="70">
        <v>41781.818181818184</v>
      </c>
      <c r="G22" s="70"/>
      <c r="H22" s="70"/>
      <c r="I22" s="71"/>
      <c r="J22" s="10">
        <v>22</v>
      </c>
      <c r="K22" s="50"/>
    </row>
    <row r="23" spans="2:18" hidden="1" x14ac:dyDescent="0.25">
      <c r="B23" s="69">
        <v>17022.222222222223</v>
      </c>
      <c r="C23" s="70">
        <v>17022.222222222223</v>
      </c>
      <c r="D23" s="70">
        <v>14468.888888888889</v>
      </c>
      <c r="E23" s="70">
        <v>22980</v>
      </c>
      <c r="F23" s="70">
        <v>14468.888888888889</v>
      </c>
      <c r="G23" s="70">
        <v>17022.222222222223</v>
      </c>
      <c r="H23" s="70">
        <v>21277.777777777777</v>
      </c>
      <c r="I23" s="71">
        <v>11064.444444444445</v>
      </c>
      <c r="J23" s="10">
        <v>50</v>
      </c>
      <c r="K23" s="50"/>
    </row>
    <row r="24" spans="2:18" hidden="1" x14ac:dyDescent="0.25">
      <c r="B24" s="69">
        <v>17022.222222222223</v>
      </c>
      <c r="C24" s="70">
        <v>42555.555555555555</v>
      </c>
      <c r="D24" s="70">
        <v>42555.555555555555</v>
      </c>
      <c r="E24" s="70"/>
      <c r="F24" s="70">
        <v>25533.333333333332</v>
      </c>
      <c r="G24" s="70">
        <v>34044.444444444445</v>
      </c>
      <c r="H24" s="70"/>
      <c r="I24" s="71">
        <v>17022.222222222223</v>
      </c>
      <c r="J24" s="10">
        <v>50</v>
      </c>
      <c r="K24" s="50"/>
    </row>
    <row r="25" spans="2:18" hidden="1" x14ac:dyDescent="0.25">
      <c r="B25" s="69">
        <v>9749.0909090909099</v>
      </c>
      <c r="C25" s="70">
        <v>6963.636363636364</v>
      </c>
      <c r="D25" s="70">
        <v>4178.181818181818</v>
      </c>
      <c r="E25" s="70">
        <v>23676.363636363636</v>
      </c>
      <c r="F25" s="70">
        <v>7660</v>
      </c>
      <c r="G25" s="70">
        <v>16712.727272727272</v>
      </c>
      <c r="H25" s="70">
        <v>18105.454545454544</v>
      </c>
      <c r="I25" s="71">
        <v>9749.0909090909099</v>
      </c>
      <c r="J25" s="10">
        <v>60</v>
      </c>
      <c r="K25" s="50"/>
    </row>
    <row r="26" spans="2:18" hidden="1" x14ac:dyDescent="0.25">
      <c r="B26" s="69">
        <v>4949.5384615384619</v>
      </c>
      <c r="C26" s="70">
        <v>12963.076923076924</v>
      </c>
      <c r="D26" s="70">
        <v>15320</v>
      </c>
      <c r="E26" s="70">
        <v>14141.538461538461</v>
      </c>
      <c r="F26" s="70">
        <v>14141.538461538461</v>
      </c>
      <c r="G26" s="70">
        <v>11784.615384615385</v>
      </c>
      <c r="H26" s="70">
        <v>20033.846153846152</v>
      </c>
      <c r="I26" s="71">
        <v>11784.615384615385</v>
      </c>
      <c r="J26" s="10">
        <v>30</v>
      </c>
      <c r="K26" s="50"/>
    </row>
    <row r="27" spans="2:18" hidden="1" x14ac:dyDescent="0.25">
      <c r="B27" s="69">
        <v>7660</v>
      </c>
      <c r="C27" s="70">
        <v>13405</v>
      </c>
      <c r="D27" s="70">
        <v>8617.5</v>
      </c>
      <c r="E27" s="70">
        <v>7660</v>
      </c>
      <c r="F27" s="70">
        <v>4979</v>
      </c>
      <c r="G27" s="70">
        <v>9575</v>
      </c>
      <c r="H27" s="70">
        <v>11490</v>
      </c>
      <c r="I27" s="71">
        <v>11490</v>
      </c>
      <c r="J27" s="10">
        <v>60</v>
      </c>
      <c r="K27" s="50"/>
    </row>
    <row r="28" spans="2:18" hidden="1" x14ac:dyDescent="0.25">
      <c r="B28" s="69">
        <v>9192</v>
      </c>
      <c r="C28" s="70">
        <v>15320</v>
      </c>
      <c r="D28" s="70">
        <v>9192</v>
      </c>
      <c r="E28" s="70">
        <v>7660</v>
      </c>
      <c r="F28" s="70">
        <v>7660</v>
      </c>
      <c r="G28" s="70">
        <v>6128</v>
      </c>
      <c r="H28" s="70">
        <v>15320</v>
      </c>
      <c r="I28" s="71">
        <v>5515.2</v>
      </c>
      <c r="J28" s="10">
        <v>60</v>
      </c>
      <c r="K28" s="50"/>
    </row>
    <row r="29" spans="2:18" hidden="1" x14ac:dyDescent="0.25">
      <c r="B29" s="69"/>
      <c r="C29" s="70"/>
      <c r="D29" s="70"/>
      <c r="E29" s="70"/>
      <c r="F29" s="70"/>
      <c r="G29" s="70"/>
      <c r="H29" s="70"/>
      <c r="I29" s="71"/>
      <c r="J29" s="10">
        <v>30</v>
      </c>
      <c r="K29" s="50"/>
    </row>
    <row r="30" spans="2:18" hidden="1" x14ac:dyDescent="0.25">
      <c r="B30" s="69"/>
      <c r="C30" s="70"/>
      <c r="D30" s="70">
        <v>45960</v>
      </c>
      <c r="E30" s="70"/>
      <c r="F30" s="70">
        <v>13927.272727272728</v>
      </c>
      <c r="G30" s="70"/>
      <c r="H30" s="70"/>
      <c r="I30" s="71"/>
      <c r="J30" s="21">
        <v>50</v>
      </c>
      <c r="K30" s="50"/>
    </row>
    <row r="31" spans="2:18" hidden="1" x14ac:dyDescent="0.25">
      <c r="B31" s="69">
        <v>5892.3076923076924</v>
      </c>
      <c r="C31" s="70">
        <v>12963.076923076924</v>
      </c>
      <c r="D31" s="70">
        <v>20033.846153846152</v>
      </c>
      <c r="E31" s="70">
        <v>11784.615384615385</v>
      </c>
      <c r="F31" s="70">
        <v>11784.615384615385</v>
      </c>
      <c r="G31" s="70">
        <v>11784.615384615385</v>
      </c>
      <c r="H31" s="70">
        <v>12963.076923076924</v>
      </c>
      <c r="I31" s="71">
        <v>7070.7692307692305</v>
      </c>
      <c r="J31" s="10">
        <v>60</v>
      </c>
      <c r="K31" s="50"/>
    </row>
    <row r="32" spans="2:18" hidden="1" x14ac:dyDescent="0.25">
      <c r="B32" s="69">
        <v>5892.3076923076924</v>
      </c>
      <c r="C32" s="70"/>
      <c r="D32" s="70">
        <v>5892.3076923076924</v>
      </c>
      <c r="E32" s="70">
        <v>11784.615384615385</v>
      </c>
      <c r="F32" s="70">
        <v>5892.3076923076924</v>
      </c>
      <c r="G32" s="70"/>
      <c r="H32" s="70">
        <v>5892.3076923076924</v>
      </c>
      <c r="I32" s="71"/>
      <c r="J32" s="10">
        <v>40</v>
      </c>
      <c r="K32" s="50"/>
    </row>
    <row r="33" spans="2:11" hidden="1" x14ac:dyDescent="0.25">
      <c r="B33" s="69"/>
      <c r="C33" s="70"/>
      <c r="D33" s="70"/>
      <c r="E33" s="70"/>
      <c r="F33" s="70"/>
      <c r="G33" s="70"/>
      <c r="H33" s="70"/>
      <c r="I33" s="71"/>
      <c r="J33" s="21">
        <v>60</v>
      </c>
      <c r="K33" s="50"/>
    </row>
    <row r="34" spans="2:11" hidden="1" x14ac:dyDescent="0.25">
      <c r="B34" s="69"/>
      <c r="C34" s="70"/>
      <c r="D34" s="70"/>
      <c r="E34" s="70"/>
      <c r="F34" s="70"/>
      <c r="G34" s="70"/>
      <c r="H34" s="70"/>
      <c r="I34" s="71"/>
      <c r="J34" s="10">
        <v>50</v>
      </c>
      <c r="K34" s="50"/>
    </row>
    <row r="35" spans="2:11" hidden="1" x14ac:dyDescent="0.25">
      <c r="B35" s="69">
        <v>23569.23076923077</v>
      </c>
      <c r="C35" s="70">
        <v>11784.615384615385</v>
      </c>
      <c r="D35" s="70">
        <v>11784.615384615385</v>
      </c>
      <c r="E35" s="70">
        <v>41246.153846153844</v>
      </c>
      <c r="F35" s="70">
        <v>11784.615384615385</v>
      </c>
      <c r="G35" s="70">
        <v>11784.615384615385</v>
      </c>
      <c r="H35" s="70">
        <v>11784.615384615385</v>
      </c>
      <c r="I35" s="71">
        <v>35353.846153846156</v>
      </c>
      <c r="J35" s="10">
        <v>40</v>
      </c>
      <c r="K35" s="50"/>
    </row>
    <row r="36" spans="2:11" hidden="1" x14ac:dyDescent="0.25">
      <c r="B36" s="69">
        <v>38300</v>
      </c>
      <c r="C36" s="70">
        <v>38300</v>
      </c>
      <c r="D36" s="70">
        <v>38300</v>
      </c>
      <c r="E36" s="70"/>
      <c r="F36" s="70">
        <v>38300</v>
      </c>
      <c r="G36" s="70">
        <v>38300</v>
      </c>
      <c r="H36" s="70">
        <v>38300</v>
      </c>
      <c r="I36" s="71">
        <v>38300</v>
      </c>
      <c r="J36" s="10">
        <v>30</v>
      </c>
      <c r="K36" s="50"/>
    </row>
    <row r="37" spans="2:11" hidden="1" x14ac:dyDescent="0.25">
      <c r="B37" s="69">
        <v>20426.666666666668</v>
      </c>
      <c r="C37" s="70">
        <v>30640</v>
      </c>
      <c r="D37" s="70">
        <v>40853.333333333336</v>
      </c>
      <c r="E37" s="70">
        <v>51066.666666666664</v>
      </c>
      <c r="F37" s="70">
        <v>51066.666666666664</v>
      </c>
      <c r="G37" s="70">
        <v>40853.333333333336</v>
      </c>
      <c r="H37" s="70">
        <v>51066.666666666664</v>
      </c>
      <c r="I37" s="71">
        <v>40853.333333333336</v>
      </c>
      <c r="J37" s="10">
        <v>50</v>
      </c>
      <c r="K37" s="50"/>
    </row>
    <row r="38" spans="2:11" hidden="1" x14ac:dyDescent="0.25">
      <c r="B38" s="69"/>
      <c r="C38" s="70"/>
      <c r="D38" s="70"/>
      <c r="E38" s="70">
        <v>34044.444444444445</v>
      </c>
      <c r="F38" s="70"/>
      <c r="G38" s="70">
        <v>38300</v>
      </c>
      <c r="H38" s="70">
        <v>29788.888888888891</v>
      </c>
      <c r="I38" s="71">
        <v>29788.888888888891</v>
      </c>
      <c r="J38" s="21">
        <v>30</v>
      </c>
      <c r="K38" s="50"/>
    </row>
    <row r="39" spans="2:11" hidden="1" x14ac:dyDescent="0.25">
      <c r="B39" s="69">
        <v>20890.909090909092</v>
      </c>
      <c r="C39" s="70">
        <v>23676.363636363636</v>
      </c>
      <c r="D39" s="70"/>
      <c r="E39" s="70"/>
      <c r="F39" s="70">
        <v>13927.272727272728</v>
      </c>
      <c r="G39" s="70">
        <v>16712.727272727272</v>
      </c>
      <c r="H39" s="70">
        <v>15320</v>
      </c>
      <c r="I39" s="71"/>
      <c r="J39" s="10">
        <v>30</v>
      </c>
      <c r="K39" s="50"/>
    </row>
    <row r="40" spans="2:11" hidden="1" x14ac:dyDescent="0.25">
      <c r="B40" s="69">
        <v>35746.666666666664</v>
      </c>
      <c r="C40" s="70">
        <v>18384</v>
      </c>
      <c r="D40" s="70">
        <v>10213.333333333334</v>
      </c>
      <c r="E40" s="70">
        <v>10213.333333333334</v>
      </c>
      <c r="F40" s="70">
        <v>10213.333333333334</v>
      </c>
      <c r="G40" s="70">
        <v>10213.333333333334</v>
      </c>
      <c r="H40" s="70">
        <v>10213.333333333334</v>
      </c>
      <c r="I40" s="71">
        <v>10213.333333333334</v>
      </c>
      <c r="J40" s="10">
        <v>60</v>
      </c>
      <c r="K40" s="50"/>
    </row>
    <row r="41" spans="2:11" hidden="1" x14ac:dyDescent="0.25">
      <c r="B41" s="69">
        <v>30640</v>
      </c>
      <c r="C41" s="70"/>
      <c r="D41" s="70"/>
      <c r="E41" s="70"/>
      <c r="F41" s="70">
        <v>61280</v>
      </c>
      <c r="G41" s="70"/>
      <c r="H41" s="70"/>
      <c r="I41" s="71">
        <v>30640</v>
      </c>
      <c r="J41" s="21">
        <v>60</v>
      </c>
      <c r="K41" s="50"/>
    </row>
    <row r="42" spans="2:11" hidden="1" x14ac:dyDescent="0.25">
      <c r="B42" s="69">
        <v>7660</v>
      </c>
      <c r="C42" s="70">
        <v>17235</v>
      </c>
      <c r="D42" s="70"/>
      <c r="E42" s="70"/>
      <c r="F42" s="70">
        <v>1915</v>
      </c>
      <c r="G42" s="70"/>
      <c r="H42" s="70"/>
      <c r="I42" s="71"/>
      <c r="J42" s="10">
        <v>30</v>
      </c>
      <c r="K42" s="50"/>
    </row>
    <row r="43" spans="2:11" hidden="1" x14ac:dyDescent="0.25">
      <c r="B43" s="69">
        <v>24512</v>
      </c>
      <c r="C43" s="70">
        <v>27576</v>
      </c>
      <c r="D43" s="70"/>
      <c r="E43" s="70">
        <v>33704</v>
      </c>
      <c r="F43" s="70"/>
      <c r="G43" s="70">
        <v>9192</v>
      </c>
      <c r="H43" s="70">
        <v>45960</v>
      </c>
      <c r="I43" s="71"/>
      <c r="J43" s="10">
        <v>40</v>
      </c>
      <c r="K43" s="50"/>
    </row>
    <row r="44" spans="2:11" hidden="1" x14ac:dyDescent="0.25">
      <c r="B44" s="69">
        <v>20426.666666666668</v>
      </c>
      <c r="C44" s="70">
        <v>13277.333333333334</v>
      </c>
      <c r="D44" s="70">
        <v>10213.333333333334</v>
      </c>
      <c r="E44" s="70">
        <v>17873.333333333332</v>
      </c>
      <c r="F44" s="70">
        <v>7149.333333333333</v>
      </c>
      <c r="G44" s="70">
        <v>6128</v>
      </c>
      <c r="H44" s="70">
        <v>28086.666666666668</v>
      </c>
      <c r="I44" s="71">
        <v>6128</v>
      </c>
      <c r="J44" s="10">
        <v>40</v>
      </c>
      <c r="K44" s="50"/>
    </row>
    <row r="45" spans="2:11" hidden="1" x14ac:dyDescent="0.25">
      <c r="B45" s="69">
        <v>22980</v>
      </c>
      <c r="C45" s="70">
        <v>9192</v>
      </c>
      <c r="D45" s="70">
        <v>6638.666666666667</v>
      </c>
      <c r="E45" s="70">
        <v>12766.666666666666</v>
      </c>
      <c r="F45" s="70">
        <v>8681.3333333333339</v>
      </c>
      <c r="G45" s="70">
        <v>11234.666666666666</v>
      </c>
      <c r="H45" s="70">
        <v>25533.333333333332</v>
      </c>
      <c r="I45" s="71">
        <v>13788</v>
      </c>
      <c r="J45" s="10">
        <v>30</v>
      </c>
      <c r="K45" s="50"/>
    </row>
    <row r="46" spans="2:11" hidden="1" x14ac:dyDescent="0.25">
      <c r="B46" s="69">
        <v>12084.95145631068</v>
      </c>
      <c r="C46" s="70">
        <v>8366.5048543689318</v>
      </c>
      <c r="D46" s="70">
        <v>8366.5048543689318</v>
      </c>
      <c r="E46" s="70">
        <v>14873.786407766991</v>
      </c>
      <c r="F46" s="70">
        <v>9296.116504854368</v>
      </c>
      <c r="G46" s="70">
        <v>8366.5048543689318</v>
      </c>
      <c r="H46" s="70">
        <v>17662.6213592233</v>
      </c>
      <c r="I46" s="71">
        <v>5577.6699029126212</v>
      </c>
      <c r="J46" s="10">
        <v>22</v>
      </c>
      <c r="K46" s="50"/>
    </row>
    <row r="47" spans="2:11" hidden="1" x14ac:dyDescent="0.25">
      <c r="B47" s="69">
        <v>12766.666666666666</v>
      </c>
      <c r="C47" s="70">
        <v>10213.333333333334</v>
      </c>
      <c r="D47" s="70">
        <v>14468.888888888889</v>
      </c>
      <c r="E47" s="70">
        <v>12766.666666666666</v>
      </c>
      <c r="F47" s="70">
        <v>7660</v>
      </c>
      <c r="G47" s="70">
        <v>5957.7777777777774</v>
      </c>
      <c r="H47" s="70">
        <v>15320</v>
      </c>
      <c r="I47" s="71">
        <v>8511.1111111111113</v>
      </c>
      <c r="J47" s="10">
        <v>40</v>
      </c>
      <c r="K47" s="50"/>
    </row>
    <row r="48" spans="2:11" hidden="1" x14ac:dyDescent="0.25">
      <c r="B48" s="69">
        <v>11784.615384615385</v>
      </c>
      <c r="C48" s="70">
        <v>11784.615384615385</v>
      </c>
      <c r="D48" s="70">
        <v>11784.615384615385</v>
      </c>
      <c r="E48" s="70"/>
      <c r="F48" s="70">
        <v>9427.6923076923085</v>
      </c>
      <c r="G48" s="70">
        <v>11784.615384615385</v>
      </c>
      <c r="H48" s="70">
        <v>15320</v>
      </c>
      <c r="I48" s="71">
        <v>8249.2307692307695</v>
      </c>
      <c r="J48" s="10">
        <v>30</v>
      </c>
      <c r="K48" s="50"/>
    </row>
    <row r="49" spans="1:12" hidden="1" x14ac:dyDescent="0.25">
      <c r="B49" s="69">
        <v>20426.666666666668</v>
      </c>
      <c r="C49" s="70">
        <v>20426.666666666668</v>
      </c>
      <c r="D49" s="70">
        <v>20426.666666666668</v>
      </c>
      <c r="E49" s="70">
        <v>15320</v>
      </c>
      <c r="F49" s="70">
        <v>12256</v>
      </c>
      <c r="G49" s="70">
        <v>12256</v>
      </c>
      <c r="H49" s="70">
        <v>25533.333333333332</v>
      </c>
      <c r="I49" s="71">
        <v>12256</v>
      </c>
      <c r="J49" s="10">
        <v>50</v>
      </c>
      <c r="K49" s="50"/>
    </row>
    <row r="50" spans="1:12" hidden="1" x14ac:dyDescent="0.25">
      <c r="B50" s="69">
        <v>11784.615384615385</v>
      </c>
      <c r="C50" s="70">
        <v>11784.615384615385</v>
      </c>
      <c r="D50" s="70">
        <v>8249.2307692307695</v>
      </c>
      <c r="E50" s="70">
        <v>16498.461538461539</v>
      </c>
      <c r="F50" s="70">
        <v>8249.2307692307695</v>
      </c>
      <c r="G50" s="70">
        <v>9427.6923076923085</v>
      </c>
      <c r="H50" s="70">
        <v>23569.23076923077</v>
      </c>
      <c r="I50" s="71">
        <v>14730.76923076923</v>
      </c>
      <c r="J50" s="10">
        <v>50</v>
      </c>
      <c r="K50" s="50"/>
    </row>
    <row r="51" spans="1:12" hidden="1" x14ac:dyDescent="0.25">
      <c r="B51" s="69">
        <v>20890.909090909092</v>
      </c>
      <c r="C51" s="70">
        <v>18105.454545454544</v>
      </c>
      <c r="D51" s="70">
        <v>13927.272727272728</v>
      </c>
      <c r="E51" s="70">
        <v>13927.272727272728</v>
      </c>
      <c r="F51" s="70">
        <v>13927.272727272728</v>
      </c>
      <c r="G51" s="70">
        <v>13927.272727272728</v>
      </c>
      <c r="H51" s="70">
        <v>20890.909090909092</v>
      </c>
      <c r="I51" s="71">
        <v>14623.636363636364</v>
      </c>
      <c r="J51" s="10">
        <v>22</v>
      </c>
      <c r="K51" s="50"/>
    </row>
    <row r="52" spans="1:12" hidden="1" x14ac:dyDescent="0.25">
      <c r="B52" s="72">
        <v>20451.456310679612</v>
      </c>
      <c r="C52" s="73">
        <v>10225.728155339806</v>
      </c>
      <c r="D52" s="73">
        <v>13944.174757281553</v>
      </c>
      <c r="E52" s="73">
        <v>16733.009708737864</v>
      </c>
      <c r="F52" s="73">
        <v>9296.116504854368</v>
      </c>
      <c r="G52" s="73">
        <v>18592.233009708736</v>
      </c>
      <c r="H52" s="73">
        <v>31606.796116504855</v>
      </c>
      <c r="I52" s="74">
        <v>10225.728155339806</v>
      </c>
      <c r="J52" s="10">
        <v>22</v>
      </c>
      <c r="K52" s="50"/>
    </row>
    <row r="55" spans="1:12" x14ac:dyDescent="0.25">
      <c r="A55" s="6" t="s">
        <v>322</v>
      </c>
      <c r="B55" s="10" t="s">
        <v>51</v>
      </c>
      <c r="C55" s="10" t="s">
        <v>323</v>
      </c>
      <c r="D55" s="10" t="s">
        <v>324</v>
      </c>
      <c r="E55" s="10" t="s">
        <v>325</v>
      </c>
      <c r="F55" s="10" t="s">
        <v>60</v>
      </c>
      <c r="H55" s="10" t="s">
        <v>326</v>
      </c>
      <c r="I55" s="10" t="s">
        <v>327</v>
      </c>
      <c r="J55" s="10" t="s">
        <v>328</v>
      </c>
      <c r="K55" s="10" t="s">
        <v>329</v>
      </c>
      <c r="L55" s="10" t="s">
        <v>330</v>
      </c>
    </row>
    <row r="56" spans="1:12" x14ac:dyDescent="0.25">
      <c r="B56" s="50">
        <v>19150</v>
      </c>
      <c r="C56" s="50">
        <v>16248.48484848485</v>
      </c>
      <c r="D56" s="50">
        <v>12300.192307692307</v>
      </c>
      <c r="E56" s="50">
        <v>7234.4444444444434</v>
      </c>
      <c r="F56" s="50">
        <v>6352.3462783171517</v>
      </c>
      <c r="H56">
        <f>ABS(B56-B$73)</f>
        <v>12.338481906441302</v>
      </c>
      <c r="I56">
        <f t="shared" ref="I56:L71" si="0">ABS(C56-C$73)</f>
        <v>2123.0146118512002</v>
      </c>
      <c r="J56">
        <f t="shared" si="0"/>
        <v>3078.9599145299162</v>
      </c>
      <c r="K56">
        <f t="shared" si="0"/>
        <v>14187.466718466721</v>
      </c>
      <c r="L56">
        <f t="shared" si="0"/>
        <v>8558.212151885331</v>
      </c>
    </row>
    <row r="57" spans="1:12" x14ac:dyDescent="0.25">
      <c r="B57" s="50">
        <v>33425.454545454544</v>
      </c>
      <c r="C57" s="50">
        <v>8704.545454545454</v>
      </c>
      <c r="D57" s="50">
        <v>38300</v>
      </c>
      <c r="E57" s="50">
        <v>21277.777777777777</v>
      </c>
      <c r="F57" s="50">
        <v>12099.318181818182</v>
      </c>
      <c r="H57">
        <f t="shared" ref="H57:H60" si="1">ABS(B57-B$73)</f>
        <v>14263.116063548103</v>
      </c>
      <c r="I57">
        <f t="shared" si="0"/>
        <v>9666.9540057905961</v>
      </c>
      <c r="J57">
        <f t="shared" si="0"/>
        <v>22920.847777777777</v>
      </c>
      <c r="K57">
        <f t="shared" si="0"/>
        <v>144.13338513338749</v>
      </c>
      <c r="L57">
        <f t="shared" si="0"/>
        <v>2811.2402483843016</v>
      </c>
    </row>
    <row r="58" spans="1:12" x14ac:dyDescent="0.25">
      <c r="B58" s="50">
        <v>10574.332524271846</v>
      </c>
      <c r="C58" s="50">
        <v>13257.692307692309</v>
      </c>
      <c r="D58" s="50">
        <v>9192</v>
      </c>
      <c r="E58" s="50">
        <v>16383.888888888889</v>
      </c>
      <c r="F58" s="50">
        <v>9359.5625</v>
      </c>
      <c r="H58">
        <f t="shared" si="1"/>
        <v>8588.0059576345957</v>
      </c>
      <c r="I58">
        <f t="shared" si="0"/>
        <v>5113.8071526437416</v>
      </c>
      <c r="J58">
        <f t="shared" si="0"/>
        <v>6187.1522222222229</v>
      </c>
      <c r="K58">
        <f t="shared" si="0"/>
        <v>5038.0222740222762</v>
      </c>
      <c r="L58">
        <f t="shared" si="0"/>
        <v>5550.9959302024836</v>
      </c>
    </row>
    <row r="59" spans="1:12" x14ac:dyDescent="0.25">
      <c r="B59" s="50">
        <v>16277.500000000002</v>
      </c>
      <c r="C59" s="50">
        <v>17197.815533980582</v>
      </c>
      <c r="D59" s="50">
        <v>11426.166666666666</v>
      </c>
      <c r="E59" s="50">
        <v>16915.833333333336</v>
      </c>
      <c r="F59" s="50">
        <v>9498.4</v>
      </c>
      <c r="H59">
        <f t="shared" si="1"/>
        <v>2884.8384819064395</v>
      </c>
      <c r="I59">
        <f t="shared" si="0"/>
        <v>1173.6839263554684</v>
      </c>
      <c r="J59">
        <f t="shared" si="0"/>
        <v>3952.9855555555569</v>
      </c>
      <c r="K59">
        <f t="shared" si="0"/>
        <v>4506.0778295778291</v>
      </c>
      <c r="L59">
        <f t="shared" si="0"/>
        <v>5412.1584302024839</v>
      </c>
    </row>
    <row r="60" spans="1:12" x14ac:dyDescent="0.25">
      <c r="B60" s="50">
        <v>16384.405339805824</v>
      </c>
      <c r="C60" s="50">
        <v>41832.524271844653</v>
      </c>
      <c r="D60" s="50">
        <v>2808.666666666667</v>
      </c>
      <c r="E60" s="50">
        <v>29788.888888888891</v>
      </c>
      <c r="F60" s="50">
        <v>11784.615384615385</v>
      </c>
      <c r="H60">
        <f t="shared" si="1"/>
        <v>2777.9331421006173</v>
      </c>
      <c r="I60">
        <f t="shared" si="0"/>
        <v>23461.024811508603</v>
      </c>
      <c r="J60">
        <f t="shared" si="0"/>
        <v>12570.485555555555</v>
      </c>
      <c r="K60">
        <f t="shared" si="0"/>
        <v>8366.9777259777256</v>
      </c>
      <c r="L60">
        <f t="shared" si="0"/>
        <v>3125.9430455870988</v>
      </c>
    </row>
    <row r="61" spans="1:12" x14ac:dyDescent="0.25">
      <c r="C61" s="50">
        <v>9052.7272727272739</v>
      </c>
      <c r="D61" s="50">
        <v>7070.7692307692314</v>
      </c>
      <c r="E61" s="50">
        <v>29943.636363636364</v>
      </c>
      <c r="F61" s="50">
        <v>14426.33333333333</v>
      </c>
      <c r="I61">
        <f t="shared" si="0"/>
        <v>9318.7721876087762</v>
      </c>
      <c r="J61">
        <f t="shared" si="0"/>
        <v>8308.3829914529924</v>
      </c>
      <c r="K61">
        <f t="shared" si="0"/>
        <v>8521.7252007251991</v>
      </c>
      <c r="L61">
        <f t="shared" si="0"/>
        <v>484.22509686915328</v>
      </c>
    </row>
    <row r="62" spans="1:12" x14ac:dyDescent="0.25">
      <c r="C62" s="50">
        <v>5821.6</v>
      </c>
      <c r="D62" s="50">
        <v>19886.538461538461</v>
      </c>
      <c r="E62" s="50">
        <v>40853.333333333328</v>
      </c>
      <c r="F62" s="50">
        <v>40853.333333333336</v>
      </c>
      <c r="I62">
        <f t="shared" si="0"/>
        <v>12549.89946033605</v>
      </c>
      <c r="J62">
        <f t="shared" si="0"/>
        <v>4507.3862393162381</v>
      </c>
      <c r="K62">
        <f t="shared" si="0"/>
        <v>19431.422170422164</v>
      </c>
      <c r="L62">
        <f t="shared" si="0"/>
        <v>25942.774903130852</v>
      </c>
    </row>
    <row r="63" spans="1:12" x14ac:dyDescent="0.25">
      <c r="C63" s="50">
        <v>11234.666666666668</v>
      </c>
      <c r="D63" s="50">
        <v>28188.799999999999</v>
      </c>
      <c r="E63" s="50">
        <v>17362.666666666664</v>
      </c>
      <c r="I63">
        <f t="shared" si="0"/>
        <v>7136.8327936693822</v>
      </c>
      <c r="J63">
        <f t="shared" si="0"/>
        <v>12809.647777777776</v>
      </c>
      <c r="K63">
        <f t="shared" si="0"/>
        <v>4059.2444962445006</v>
      </c>
    </row>
    <row r="64" spans="1:12" x14ac:dyDescent="0.25">
      <c r="C64" s="50">
        <v>33831.666666666664</v>
      </c>
      <c r="D64" s="50">
        <v>13660.333333333334</v>
      </c>
      <c r="E64" s="50">
        <v>13036.73076923077</v>
      </c>
      <c r="I64">
        <f t="shared" si="0"/>
        <v>15460.167206330614</v>
      </c>
      <c r="J64">
        <f t="shared" si="0"/>
        <v>1718.818888888889</v>
      </c>
      <c r="K64">
        <f t="shared" si="0"/>
        <v>8385.1803936803954</v>
      </c>
    </row>
    <row r="65" spans="1:10" x14ac:dyDescent="0.25">
      <c r="C65" s="50">
        <v>13139.846153846156</v>
      </c>
      <c r="D65" s="50">
        <v>10958.055555555555</v>
      </c>
      <c r="I65">
        <f t="shared" si="0"/>
        <v>5231.653306489894</v>
      </c>
      <c r="J65">
        <f t="shared" si="0"/>
        <v>4421.0966666666682</v>
      </c>
    </row>
    <row r="66" spans="1:10" x14ac:dyDescent="0.25">
      <c r="C66" s="50">
        <v>38300</v>
      </c>
      <c r="I66">
        <f t="shared" si="0"/>
        <v>19928.50053966395</v>
      </c>
    </row>
    <row r="67" spans="1:10" x14ac:dyDescent="0.25">
      <c r="C67" s="50">
        <v>32980.555555555555</v>
      </c>
      <c r="I67">
        <f t="shared" si="0"/>
        <v>14609.056095219505</v>
      </c>
    </row>
    <row r="68" spans="1:10" x14ac:dyDescent="0.25">
      <c r="C68" s="50">
        <v>18105.454545454548</v>
      </c>
      <c r="I68">
        <f t="shared" si="0"/>
        <v>266.04491488150234</v>
      </c>
    </row>
    <row r="69" spans="1:10" x14ac:dyDescent="0.25">
      <c r="C69" s="50">
        <v>8936.6666666666661</v>
      </c>
      <c r="I69">
        <f t="shared" si="0"/>
        <v>9434.832793669384</v>
      </c>
    </row>
    <row r="70" spans="1:10" x14ac:dyDescent="0.25">
      <c r="C70" s="50">
        <v>13851.833333333332</v>
      </c>
      <c r="I70">
        <f t="shared" si="0"/>
        <v>4519.666127002718</v>
      </c>
    </row>
    <row r="71" spans="1:10" x14ac:dyDescent="0.25">
      <c r="C71" s="50">
        <v>11447.912087912087</v>
      </c>
      <c r="I71">
        <f t="shared" si="0"/>
        <v>6923.5873724239627</v>
      </c>
    </row>
    <row r="73" spans="1:10" x14ac:dyDescent="0.25">
      <c r="A73" s="6" t="s">
        <v>259</v>
      </c>
      <c r="B73" s="50">
        <f>AVERAGE(B56:B72)</f>
        <v>19162.338481906441</v>
      </c>
      <c r="C73" s="50">
        <f t="shared" ref="C73:F73" si="2">AVERAGE(C56:C72)</f>
        <v>18371.49946033605</v>
      </c>
      <c r="D73" s="50">
        <f t="shared" si="2"/>
        <v>15379.152222222223</v>
      </c>
      <c r="E73" s="50">
        <f t="shared" si="2"/>
        <v>21421.911162911165</v>
      </c>
      <c r="F73" s="50">
        <f t="shared" si="2"/>
        <v>14910.558430202484</v>
      </c>
    </row>
    <row r="75" spans="1:10" x14ac:dyDescent="0.25">
      <c r="A75" s="6" t="s">
        <v>280</v>
      </c>
      <c r="B75" s="6" t="s">
        <v>331</v>
      </c>
    </row>
    <row r="76" spans="1:10" x14ac:dyDescent="0.25">
      <c r="A76" s="6" t="s">
        <v>281</v>
      </c>
      <c r="B76" s="6" t="s">
        <v>332</v>
      </c>
    </row>
    <row r="77" spans="1:10" x14ac:dyDescent="0.25">
      <c r="A77" s="6" t="s">
        <v>218</v>
      </c>
      <c r="B77">
        <v>0.05</v>
      </c>
    </row>
    <row r="79" spans="1:10" x14ac:dyDescent="0.25">
      <c r="A79" s="6" t="s">
        <v>267</v>
      </c>
    </row>
    <row r="80" spans="1:10" x14ac:dyDescent="0.25">
      <c r="A80" t="s">
        <v>268</v>
      </c>
    </row>
    <row r="82" spans="1:16" ht="13.8" thickBot="1" x14ac:dyDescent="0.3">
      <c r="A82" t="s">
        <v>269</v>
      </c>
    </row>
    <row r="83" spans="1:16" x14ac:dyDescent="0.25">
      <c r="A83" s="34" t="s">
        <v>270</v>
      </c>
      <c r="B83" s="34" t="s">
        <v>252</v>
      </c>
      <c r="C83" s="34" t="s">
        <v>253</v>
      </c>
      <c r="D83" s="34" t="s">
        <v>259</v>
      </c>
      <c r="E83" s="34" t="s">
        <v>205</v>
      </c>
    </row>
    <row r="84" spans="1:16" x14ac:dyDescent="0.25">
      <c r="A84" s="32" t="s">
        <v>326</v>
      </c>
      <c r="B84" s="32">
        <v>5</v>
      </c>
      <c r="C84" s="32">
        <v>28526.232127096195</v>
      </c>
      <c r="D84" s="32">
        <v>5705.2464254192391</v>
      </c>
      <c r="E84" s="32">
        <v>32620125.035905309</v>
      </c>
    </row>
    <row r="85" spans="1:16" x14ac:dyDescent="0.25">
      <c r="A85" s="32" t="s">
        <v>327</v>
      </c>
      <c r="B85" s="32">
        <v>16</v>
      </c>
      <c r="C85" s="32">
        <v>146917.49730544537</v>
      </c>
      <c r="D85" s="32">
        <v>9182.3435815903358</v>
      </c>
      <c r="E85" s="32">
        <v>43769285.52558805</v>
      </c>
    </row>
    <row r="86" spans="1:16" x14ac:dyDescent="0.25">
      <c r="A86" s="32" t="s">
        <v>328</v>
      </c>
      <c r="B86" s="32">
        <v>10</v>
      </c>
      <c r="C86" s="32">
        <v>80475.763589743583</v>
      </c>
      <c r="D86" s="32">
        <v>8047.5763589743583</v>
      </c>
      <c r="E86" s="32">
        <v>41674191.993389539</v>
      </c>
    </row>
    <row r="87" spans="1:16" x14ac:dyDescent="0.25">
      <c r="A87" s="32" t="s">
        <v>329</v>
      </c>
      <c r="B87" s="32">
        <v>9</v>
      </c>
      <c r="C87" s="32">
        <v>72640.250194250199</v>
      </c>
      <c r="D87" s="32">
        <v>8071.1389104722439</v>
      </c>
      <c r="E87" s="32">
        <v>33462105.336815774</v>
      </c>
    </row>
    <row r="88" spans="1:16" ht="13.8" thickBot="1" x14ac:dyDescent="0.3">
      <c r="A88" s="33" t="s">
        <v>330</v>
      </c>
      <c r="B88" s="33">
        <v>7</v>
      </c>
      <c r="C88" s="33">
        <v>51885.549806261697</v>
      </c>
      <c r="D88" s="33">
        <v>7412.2214008945284</v>
      </c>
      <c r="E88" s="33">
        <v>73282910.422267705</v>
      </c>
      <c r="H88" s="22"/>
      <c r="I88" s="114"/>
      <c r="J88" s="22"/>
      <c r="K88" s="22"/>
      <c r="L88" s="22"/>
      <c r="M88" s="22"/>
      <c r="N88" s="22"/>
      <c r="O88" s="48"/>
      <c r="P88" s="22"/>
    </row>
    <row r="89" spans="1:16" x14ac:dyDescent="0.25">
      <c r="H89" s="50"/>
      <c r="J89" s="8"/>
      <c r="K89" s="8"/>
      <c r="L89" s="8"/>
      <c r="M89" s="8"/>
      <c r="N89" s="8"/>
      <c r="O89" s="8"/>
      <c r="P89" s="8"/>
    </row>
    <row r="90" spans="1:16" x14ac:dyDescent="0.25">
      <c r="H90" s="50"/>
      <c r="J90" s="8"/>
      <c r="K90" s="8"/>
      <c r="L90" s="8"/>
      <c r="M90" s="8"/>
      <c r="N90" s="8"/>
      <c r="O90" s="8"/>
      <c r="P90" s="8"/>
    </row>
    <row r="91" spans="1:16" ht="13.8" thickBot="1" x14ac:dyDescent="0.3">
      <c r="A91" t="s">
        <v>271</v>
      </c>
      <c r="H91" s="50"/>
      <c r="J91" s="8"/>
      <c r="K91" s="8"/>
      <c r="L91" s="8"/>
      <c r="M91" s="8"/>
      <c r="N91" s="8"/>
      <c r="O91" s="8"/>
      <c r="P91" s="8"/>
    </row>
    <row r="92" spans="1:16" x14ac:dyDescent="0.25">
      <c r="A92" s="34" t="s">
        <v>272</v>
      </c>
      <c r="B92" s="34" t="s">
        <v>273</v>
      </c>
      <c r="C92" s="34" t="s">
        <v>208</v>
      </c>
      <c r="D92" s="34" t="s">
        <v>274</v>
      </c>
      <c r="E92" s="34" t="s">
        <v>215</v>
      </c>
      <c r="F92" s="34" t="s">
        <v>275</v>
      </c>
      <c r="G92" s="34" t="s">
        <v>276</v>
      </c>
      <c r="J92" s="8"/>
      <c r="K92" s="8"/>
      <c r="L92" s="8"/>
      <c r="M92" s="8"/>
      <c r="N92" s="8"/>
      <c r="O92" s="8"/>
      <c r="P92" s="8"/>
    </row>
    <row r="93" spans="1:16" x14ac:dyDescent="0.25">
      <c r="A93" s="32" t="s">
        <v>277</v>
      </c>
      <c r="B93" s="32">
        <v>50762579.993231773</v>
      </c>
      <c r="C93" s="32">
        <v>4</v>
      </c>
      <c r="D93" s="32">
        <v>12690644.998307943</v>
      </c>
      <c r="E93" s="111">
        <v>0.28510953426306507</v>
      </c>
      <c r="F93" s="112">
        <v>0.88599326429617076</v>
      </c>
      <c r="G93" s="113">
        <v>2.5942633713457632</v>
      </c>
      <c r="J93" s="8"/>
      <c r="K93" s="8"/>
      <c r="L93" s="8"/>
      <c r="M93" s="8"/>
      <c r="N93" s="8"/>
      <c r="O93" s="8"/>
      <c r="P93" s="8"/>
    </row>
    <row r="94" spans="1:16" x14ac:dyDescent="0.25">
      <c r="A94" s="32" t="s">
        <v>278</v>
      </c>
      <c r="B94" s="32">
        <v>1869481816.1960809</v>
      </c>
      <c r="C94" s="32">
        <v>42</v>
      </c>
      <c r="D94" s="32">
        <v>44511471.814192399</v>
      </c>
      <c r="E94" s="32"/>
      <c r="F94" s="32"/>
      <c r="G94" s="32"/>
      <c r="J94" s="8"/>
      <c r="K94" s="8"/>
      <c r="L94" s="8"/>
      <c r="M94" s="8"/>
      <c r="N94" s="8"/>
      <c r="O94" s="8"/>
      <c r="P94" s="8"/>
    </row>
    <row r="95" spans="1:16" x14ac:dyDescent="0.25">
      <c r="A95" s="32"/>
      <c r="B95" s="32"/>
      <c r="C95" s="32"/>
      <c r="D95" s="32"/>
      <c r="E95" s="32"/>
      <c r="F95" s="32"/>
      <c r="G95" s="32"/>
      <c r="J95" s="8"/>
      <c r="K95" s="8"/>
      <c r="L95" s="8"/>
      <c r="M95" s="8"/>
      <c r="N95" s="8"/>
      <c r="O95" s="8"/>
      <c r="P95" s="8"/>
    </row>
    <row r="96" spans="1:16" ht="13.8" thickBot="1" x14ac:dyDescent="0.3">
      <c r="A96" s="33" t="s">
        <v>279</v>
      </c>
      <c r="B96" s="33">
        <v>1920244396.1893127</v>
      </c>
      <c r="C96" s="33">
        <v>46</v>
      </c>
      <c r="D96" s="33"/>
      <c r="E96" s="33"/>
      <c r="F96" s="33"/>
      <c r="G96" s="33"/>
      <c r="J96" s="8"/>
      <c r="K96" s="8"/>
      <c r="L96" s="8"/>
      <c r="M96" s="8"/>
      <c r="N96" s="8"/>
      <c r="O96" s="8"/>
      <c r="P96" s="8"/>
    </row>
    <row r="97" spans="1:16" x14ac:dyDescent="0.25">
      <c r="C97" s="50"/>
      <c r="E97" s="50"/>
      <c r="J97" s="8"/>
      <c r="K97" s="8"/>
      <c r="L97" s="8"/>
      <c r="M97" s="8"/>
      <c r="N97" s="8"/>
      <c r="O97" s="8"/>
      <c r="P97" s="8"/>
    </row>
    <row r="98" spans="1:16" x14ac:dyDescent="0.25">
      <c r="A98" s="6" t="s">
        <v>314</v>
      </c>
      <c r="B98" s="6" t="s">
        <v>215</v>
      </c>
      <c r="C98" s="6" t="s">
        <v>234</v>
      </c>
      <c r="D98" s="6" t="s">
        <v>276</v>
      </c>
      <c r="E98" s="6" t="s">
        <v>315</v>
      </c>
      <c r="F98" s="6" t="s">
        <v>230</v>
      </c>
      <c r="J98" s="8"/>
      <c r="K98" s="8"/>
      <c r="L98" s="8"/>
      <c r="M98" s="8"/>
      <c r="N98" s="8"/>
      <c r="O98" s="8"/>
      <c r="P98" s="8"/>
    </row>
    <row r="99" spans="1:16" x14ac:dyDescent="0.25">
      <c r="B99" s="6" t="s">
        <v>246</v>
      </c>
      <c r="C99" s="6" t="s">
        <v>223</v>
      </c>
      <c r="D99" s="6" t="s">
        <v>218</v>
      </c>
      <c r="E99" s="6" t="s">
        <v>315</v>
      </c>
      <c r="F99" s="6" t="s">
        <v>230</v>
      </c>
      <c r="J99" s="8"/>
      <c r="K99" s="8"/>
      <c r="L99" s="8"/>
      <c r="M99" s="8"/>
      <c r="N99" s="8"/>
      <c r="O99" s="8"/>
      <c r="P99" s="8"/>
    </row>
    <row r="100" spans="1:16" x14ac:dyDescent="0.25">
      <c r="A100" s="6"/>
      <c r="J100" s="8"/>
      <c r="K100" s="8"/>
      <c r="L100" s="8"/>
      <c r="M100" s="8"/>
      <c r="N100" s="8"/>
      <c r="O100" s="8"/>
      <c r="P100" s="8"/>
    </row>
    <row r="101" spans="1:16" x14ac:dyDescent="0.25">
      <c r="A101" s="6" t="s">
        <v>215</v>
      </c>
      <c r="B101" s="6" t="s">
        <v>234</v>
      </c>
      <c r="C101" s="6" t="s">
        <v>276</v>
      </c>
      <c r="D101" s="6" t="s">
        <v>320</v>
      </c>
      <c r="E101" s="7" t="s">
        <v>230</v>
      </c>
    </row>
    <row r="102" spans="1:16" x14ac:dyDescent="0.25">
      <c r="A102" s="6" t="s">
        <v>246</v>
      </c>
      <c r="B102" s="6" t="s">
        <v>223</v>
      </c>
      <c r="C102" s="6" t="s">
        <v>218</v>
      </c>
      <c r="D102" s="6" t="s">
        <v>320</v>
      </c>
      <c r="E102" s="7" t="s">
        <v>284</v>
      </c>
      <c r="H102" s="50"/>
    </row>
    <row r="104" spans="1:16" x14ac:dyDescent="0.25">
      <c r="A104" s="121" t="s">
        <v>285</v>
      </c>
    </row>
    <row r="106" spans="1:16" x14ac:dyDescent="0.25">
      <c r="A106" s="122" t="s">
        <v>286</v>
      </c>
    </row>
    <row r="109" spans="1:16" x14ac:dyDescent="0.25">
      <c r="A109" t="s">
        <v>268</v>
      </c>
    </row>
    <row r="111" spans="1:16" ht="13.8" thickBot="1" x14ac:dyDescent="0.3">
      <c r="A111" t="s">
        <v>269</v>
      </c>
    </row>
    <row r="112" spans="1:16" x14ac:dyDescent="0.25">
      <c r="A112" s="34" t="s">
        <v>270</v>
      </c>
      <c r="B112" s="34" t="s">
        <v>252</v>
      </c>
      <c r="C112" s="34" t="s">
        <v>253</v>
      </c>
      <c r="D112" s="34" t="s">
        <v>259</v>
      </c>
      <c r="E112" s="34" t="s">
        <v>205</v>
      </c>
    </row>
    <row r="113" spans="1:7" x14ac:dyDescent="0.25">
      <c r="A113" s="32" t="s">
        <v>51</v>
      </c>
      <c r="B113" s="32">
        <v>5</v>
      </c>
      <c r="C113" s="32">
        <v>95811.692409532203</v>
      </c>
      <c r="D113" s="32">
        <v>19162.338481906441</v>
      </c>
      <c r="E113" s="32">
        <v>73307421.004354179</v>
      </c>
    </row>
    <row r="114" spans="1:7" x14ac:dyDescent="0.25">
      <c r="A114" s="32" t="s">
        <v>323</v>
      </c>
      <c r="B114" s="32">
        <v>16</v>
      </c>
      <c r="C114" s="32">
        <v>293943.9913653768</v>
      </c>
      <c r="D114" s="32">
        <v>18371.49946033605</v>
      </c>
      <c r="E114" s="32">
        <v>133705748.08598608</v>
      </c>
    </row>
    <row r="115" spans="1:7" x14ac:dyDescent="0.25">
      <c r="A115" s="32" t="s">
        <v>324</v>
      </c>
      <c r="B115" s="32">
        <v>10</v>
      </c>
      <c r="C115" s="32">
        <v>153791.52222222224</v>
      </c>
      <c r="D115" s="32">
        <v>15379.152222222223</v>
      </c>
      <c r="E115" s="32">
        <v>113633620.05285947</v>
      </c>
    </row>
    <row r="116" spans="1:7" x14ac:dyDescent="0.25">
      <c r="A116" s="32" t="s">
        <v>325</v>
      </c>
      <c r="B116" s="32">
        <v>9</v>
      </c>
      <c r="C116" s="32">
        <v>192797.20046620048</v>
      </c>
      <c r="D116" s="32">
        <v>21421.911162911165</v>
      </c>
      <c r="E116" s="32">
        <v>106748299.06297213</v>
      </c>
    </row>
    <row r="117" spans="1:7" ht="13.8" thickBot="1" x14ac:dyDescent="0.3">
      <c r="A117" s="33" t="s">
        <v>60</v>
      </c>
      <c r="B117" s="33">
        <v>7</v>
      </c>
      <c r="C117" s="33">
        <v>104373.90901141739</v>
      </c>
      <c r="D117" s="33">
        <v>14910.558430202484</v>
      </c>
      <c r="E117" s="33">
        <v>137380774.20079306</v>
      </c>
    </row>
    <row r="120" spans="1:7" ht="13.8" thickBot="1" x14ac:dyDescent="0.3">
      <c r="A120" t="s">
        <v>271</v>
      </c>
    </row>
    <row r="121" spans="1:7" x14ac:dyDescent="0.25">
      <c r="A121" s="34" t="s">
        <v>272</v>
      </c>
      <c r="B121" s="34" t="s">
        <v>273</v>
      </c>
      <c r="C121" s="34" t="s">
        <v>208</v>
      </c>
      <c r="D121" s="34" t="s">
        <v>274</v>
      </c>
      <c r="E121" s="34" t="s">
        <v>215</v>
      </c>
      <c r="F121" s="34" t="s">
        <v>275</v>
      </c>
      <c r="G121" s="34" t="s">
        <v>276</v>
      </c>
    </row>
    <row r="122" spans="1:7" x14ac:dyDescent="0.25">
      <c r="A122" s="32" t="s">
        <v>277</v>
      </c>
      <c r="B122" s="32">
        <v>249256066.62621403</v>
      </c>
      <c r="C122" s="32">
        <v>4</v>
      </c>
      <c r="D122" s="32">
        <v>62314016.656553507</v>
      </c>
      <c r="E122" s="111">
        <v>0.52345977511221264</v>
      </c>
      <c r="F122" s="112">
        <v>0.7189880785749132</v>
      </c>
      <c r="G122" s="113">
        <v>2.5942633713457632</v>
      </c>
    </row>
    <row r="123" spans="1:7" x14ac:dyDescent="0.25">
      <c r="A123" s="32" t="s">
        <v>278</v>
      </c>
      <c r="B123" s="32">
        <v>4999789523.4914808</v>
      </c>
      <c r="C123" s="32">
        <v>42</v>
      </c>
      <c r="D123" s="32">
        <v>119042607.70217812</v>
      </c>
      <c r="E123" s="32"/>
      <c r="F123" s="32"/>
      <c r="G123" s="32"/>
    </row>
    <row r="124" spans="1:7" x14ac:dyDescent="0.25">
      <c r="A124" s="32"/>
      <c r="B124" s="32"/>
      <c r="C124" s="32"/>
      <c r="D124" s="32"/>
      <c r="E124" s="32"/>
      <c r="F124" s="32"/>
      <c r="G124" s="32"/>
    </row>
    <row r="125" spans="1:7" ht="13.8" thickBot="1" x14ac:dyDescent="0.3">
      <c r="A125" s="33" t="s">
        <v>279</v>
      </c>
      <c r="B125" s="33">
        <v>5249045590.1176949</v>
      </c>
      <c r="C125" s="33">
        <v>46</v>
      </c>
      <c r="D125" s="33"/>
      <c r="E125" s="33"/>
      <c r="F125" s="33"/>
      <c r="G125" s="33"/>
    </row>
    <row r="127" spans="1:7" x14ac:dyDescent="0.25">
      <c r="A127" s="6" t="s">
        <v>314</v>
      </c>
      <c r="B127" s="6" t="s">
        <v>215</v>
      </c>
      <c r="C127" s="6" t="s">
        <v>234</v>
      </c>
      <c r="D127" s="6" t="s">
        <v>276</v>
      </c>
      <c r="E127" s="6" t="s">
        <v>315</v>
      </c>
      <c r="F127" s="6" t="s">
        <v>230</v>
      </c>
    </row>
    <row r="128" spans="1:7" x14ac:dyDescent="0.25">
      <c r="B128" s="6" t="s">
        <v>246</v>
      </c>
      <c r="C128" s="6" t="s">
        <v>223</v>
      </c>
      <c r="D128" s="6" t="s">
        <v>218</v>
      </c>
      <c r="E128" s="6" t="s">
        <v>315</v>
      </c>
      <c r="F128" s="6" t="s">
        <v>230</v>
      </c>
    </row>
    <row r="129" spans="1:7" x14ac:dyDescent="0.25">
      <c r="A129" s="6"/>
    </row>
    <row r="130" spans="1:7" x14ac:dyDescent="0.25">
      <c r="A130" s="6" t="s">
        <v>215</v>
      </c>
      <c r="B130" s="6" t="s">
        <v>234</v>
      </c>
      <c r="C130" s="6" t="s">
        <v>276</v>
      </c>
      <c r="D130" s="6" t="s">
        <v>320</v>
      </c>
      <c r="E130" s="7" t="s">
        <v>230</v>
      </c>
    </row>
    <row r="131" spans="1:7" x14ac:dyDescent="0.25">
      <c r="A131" s="6" t="s">
        <v>246</v>
      </c>
      <c r="B131" s="6" t="s">
        <v>223</v>
      </c>
      <c r="C131" s="6" t="s">
        <v>218</v>
      </c>
      <c r="D131" s="6" t="s">
        <v>320</v>
      </c>
      <c r="E131" s="7" t="s">
        <v>284</v>
      </c>
      <c r="G131" s="6"/>
    </row>
    <row r="133" spans="1:7" x14ac:dyDescent="0.25">
      <c r="A133" s="121" t="s">
        <v>287</v>
      </c>
    </row>
    <row r="135" spans="1:7" x14ac:dyDescent="0.25">
      <c r="A135" s="121" t="s">
        <v>321</v>
      </c>
      <c r="B135" s="121" t="s">
        <v>331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78DB-7826-4597-A920-1E0C95AC6167}">
  <dimension ref="A1:R173"/>
  <sheetViews>
    <sheetView topLeftCell="A53" zoomScale="85" zoomScaleNormal="85" workbookViewId="0">
      <selection activeCell="A52" sqref="A1:XFD52"/>
    </sheetView>
  </sheetViews>
  <sheetFormatPr defaultRowHeight="13.2" x14ac:dyDescent="0.25"/>
  <cols>
    <col min="1" max="1" width="20.21875" customWidth="1"/>
    <col min="2" max="2" width="12.44140625" customWidth="1"/>
    <col min="3" max="3" width="12" customWidth="1"/>
    <col min="4" max="4" width="14.44140625" customWidth="1"/>
    <col min="5" max="5" width="12.5546875" customWidth="1"/>
    <col min="6" max="6" width="14.109375" customWidth="1"/>
    <col min="8" max="8" width="12.5546875" customWidth="1"/>
    <col min="9" max="9" width="12.21875" customWidth="1"/>
    <col min="10" max="10" width="12.44140625" customWidth="1"/>
    <col min="11" max="11" width="14.109375" customWidth="1"/>
    <col min="12" max="12" width="12.6640625" customWidth="1"/>
    <col min="18" max="18" width="20.33203125" customWidth="1"/>
  </cols>
  <sheetData>
    <row r="1" spans="2:18" hidden="1" x14ac:dyDescent="0.25">
      <c r="B1" s="59" t="s">
        <v>175</v>
      </c>
      <c r="C1" s="60" t="s">
        <v>176</v>
      </c>
      <c r="D1" s="60" t="s">
        <v>179</v>
      </c>
      <c r="E1" s="60" t="s">
        <v>180</v>
      </c>
      <c r="F1" s="60" t="s">
        <v>181</v>
      </c>
      <c r="G1" s="60" t="s">
        <v>182</v>
      </c>
      <c r="H1" s="60" t="s">
        <v>183</v>
      </c>
      <c r="I1" s="66" t="s">
        <v>184</v>
      </c>
      <c r="J1" s="12" t="s">
        <v>188</v>
      </c>
    </row>
    <row r="2" spans="2:18" hidden="1" x14ac:dyDescent="0.25">
      <c r="B2" s="69">
        <v>13927.272727272728</v>
      </c>
      <c r="C2" s="70">
        <v>13927.272727272728</v>
      </c>
      <c r="D2" s="70">
        <v>20890.909090909092</v>
      </c>
      <c r="E2" s="70">
        <v>34818.181818181816</v>
      </c>
      <c r="F2" s="70">
        <v>13927.272727272728</v>
      </c>
      <c r="G2" s="70">
        <v>27854.545454545456</v>
      </c>
      <c r="H2" s="70">
        <v>13927.272727272728</v>
      </c>
      <c r="I2" s="71">
        <v>13927.272727272728</v>
      </c>
      <c r="J2" s="10" t="s">
        <v>52</v>
      </c>
      <c r="K2" s="50"/>
      <c r="P2" s="50"/>
      <c r="R2" s="50"/>
    </row>
    <row r="3" spans="2:18" hidden="1" x14ac:dyDescent="0.25">
      <c r="B3" s="69">
        <v>20451.456310679612</v>
      </c>
      <c r="C3" s="70">
        <v>9296.116504854368</v>
      </c>
      <c r="D3" s="70">
        <v>3718.4466019417478</v>
      </c>
      <c r="E3" s="70">
        <v>1859.2233009708739</v>
      </c>
      <c r="F3" s="70">
        <v>929.61165048543694</v>
      </c>
      <c r="G3" s="70">
        <v>1859.2233009708739</v>
      </c>
      <c r="H3" s="70"/>
      <c r="I3" s="71"/>
      <c r="J3" s="10" t="s">
        <v>61</v>
      </c>
      <c r="K3" s="50"/>
      <c r="P3" s="50"/>
      <c r="R3" s="50"/>
    </row>
    <row r="4" spans="2:18" hidden="1" x14ac:dyDescent="0.25">
      <c r="B4" s="69">
        <v>13927.272727272728</v>
      </c>
      <c r="C4" s="70">
        <v>20890.909090909092</v>
      </c>
      <c r="D4" s="70"/>
      <c r="E4" s="70"/>
      <c r="F4" s="70"/>
      <c r="G4" s="70"/>
      <c r="H4" s="70"/>
      <c r="I4" s="71">
        <v>13927.272727272728</v>
      </c>
      <c r="J4" s="10" t="s">
        <v>52</v>
      </c>
      <c r="K4" s="50"/>
      <c r="P4" s="50"/>
      <c r="R4" s="50"/>
    </row>
    <row r="5" spans="2:18" hidden="1" x14ac:dyDescent="0.25">
      <c r="B5" s="69">
        <v>13927.272727272728</v>
      </c>
      <c r="C5" s="70"/>
      <c r="D5" s="70">
        <v>8356.363636363636</v>
      </c>
      <c r="E5" s="70"/>
      <c r="F5" s="70">
        <v>2785.4545454545455</v>
      </c>
      <c r="G5" s="70">
        <v>9749.0909090909099</v>
      </c>
      <c r="H5" s="70"/>
      <c r="I5" s="71"/>
      <c r="J5" s="10" t="s">
        <v>52</v>
      </c>
      <c r="K5" s="50"/>
      <c r="P5" s="50"/>
      <c r="R5" s="50"/>
    </row>
    <row r="6" spans="2:18" hidden="1" x14ac:dyDescent="0.25">
      <c r="B6" s="69">
        <v>14141.538461538461</v>
      </c>
      <c r="C6" s="70">
        <v>9427.6923076923085</v>
      </c>
      <c r="D6" s="70">
        <v>11784.615384615385</v>
      </c>
      <c r="E6" s="70">
        <v>23569.23076923077</v>
      </c>
      <c r="F6" s="70">
        <v>5892.3076923076924</v>
      </c>
      <c r="G6" s="70">
        <v>8249.2307692307695</v>
      </c>
      <c r="H6" s="70">
        <v>27104.615384615383</v>
      </c>
      <c r="I6" s="71">
        <v>5892.3076923076924</v>
      </c>
      <c r="J6" s="10" t="s">
        <v>77</v>
      </c>
      <c r="K6" s="50"/>
      <c r="P6" s="50"/>
      <c r="R6" s="50"/>
    </row>
    <row r="7" spans="2:18" hidden="1" x14ac:dyDescent="0.25">
      <c r="B7" s="69">
        <v>18592.233009708736</v>
      </c>
      <c r="C7" s="70">
        <v>18592.233009708736</v>
      </c>
      <c r="D7" s="70">
        <v>7436.8932038834955</v>
      </c>
      <c r="E7" s="70">
        <v>22310.679611650485</v>
      </c>
      <c r="F7" s="70">
        <v>13014.563106796117</v>
      </c>
      <c r="G7" s="70">
        <v>26029.126213592233</v>
      </c>
      <c r="H7" s="70">
        <v>27888.349514563106</v>
      </c>
      <c r="I7" s="71">
        <v>3718.4466019417478</v>
      </c>
      <c r="J7" s="10" t="s">
        <v>61</v>
      </c>
      <c r="K7" s="50"/>
      <c r="P7" s="50"/>
      <c r="R7" s="50"/>
    </row>
    <row r="8" spans="2:18" hidden="1" x14ac:dyDescent="0.25">
      <c r="B8" s="69">
        <v>37184.466019417472</v>
      </c>
      <c r="C8" s="70">
        <v>39043.689320388352</v>
      </c>
      <c r="D8" s="70"/>
      <c r="E8" s="70"/>
      <c r="F8" s="70">
        <v>63213.592233009709</v>
      </c>
      <c r="G8" s="70"/>
      <c r="H8" s="70"/>
      <c r="I8" s="71">
        <v>27888.349514563106</v>
      </c>
      <c r="J8" s="10" t="s">
        <v>52</v>
      </c>
      <c r="K8" s="50"/>
      <c r="P8" s="50"/>
      <c r="R8" s="50"/>
    </row>
    <row r="9" spans="2:18" hidden="1" x14ac:dyDescent="0.25">
      <c r="B9" s="69">
        <v>6963.636363636364</v>
      </c>
      <c r="C9" s="70">
        <v>12534.545454545454</v>
      </c>
      <c r="D9" s="70">
        <v>6963.636363636364</v>
      </c>
      <c r="E9" s="70">
        <v>17409.090909090908</v>
      </c>
      <c r="F9" s="70">
        <v>6963.636363636364</v>
      </c>
      <c r="G9" s="70">
        <v>6963.636363636364</v>
      </c>
      <c r="H9" s="70">
        <v>11838.181818181818</v>
      </c>
      <c r="I9" s="71">
        <v>2785.4545454545455</v>
      </c>
      <c r="J9" s="10" t="s">
        <v>52</v>
      </c>
      <c r="K9" s="50"/>
      <c r="P9" s="50"/>
      <c r="R9" s="50"/>
    </row>
    <row r="10" spans="2:18" hidden="1" x14ac:dyDescent="0.25">
      <c r="B10" s="69">
        <v>17676.923076923078</v>
      </c>
      <c r="C10" s="70">
        <v>8838.461538461539</v>
      </c>
      <c r="D10" s="70">
        <v>8249.2307692307695</v>
      </c>
      <c r="E10" s="70">
        <v>19444.615384615383</v>
      </c>
      <c r="F10" s="70">
        <v>7070.7692307692305</v>
      </c>
      <c r="G10" s="70">
        <v>8838.461538461539</v>
      </c>
      <c r="H10" s="70">
        <v>21212.307692307691</v>
      </c>
      <c r="I10" s="71">
        <v>7070.7692307692305</v>
      </c>
      <c r="J10" s="10" t="s">
        <v>52</v>
      </c>
      <c r="K10" s="50"/>
      <c r="P10" s="50"/>
      <c r="R10" s="50"/>
    </row>
    <row r="11" spans="2:18" hidden="1" x14ac:dyDescent="0.25">
      <c r="B11" s="69">
        <v>5106.666666666667</v>
      </c>
      <c r="C11" s="70"/>
      <c r="D11" s="70">
        <v>2553.3333333333335</v>
      </c>
      <c r="E11" s="70"/>
      <c r="F11" s="70">
        <v>3574.6666666666665</v>
      </c>
      <c r="G11" s="70">
        <v>2553.3333333333335</v>
      </c>
      <c r="H11" s="70">
        <v>15320</v>
      </c>
      <c r="I11" s="71"/>
      <c r="J11" s="10" t="s">
        <v>52</v>
      </c>
      <c r="K11" s="50"/>
      <c r="P11" s="50"/>
      <c r="R11" s="50"/>
    </row>
    <row r="12" spans="2:18" hidden="1" x14ac:dyDescent="0.25">
      <c r="B12" s="69">
        <v>51066.666666666664</v>
      </c>
      <c r="C12" s="70">
        <v>30640</v>
      </c>
      <c r="D12" s="70"/>
      <c r="E12" s="70"/>
      <c r="F12" s="70">
        <v>40853.333333333336</v>
      </c>
      <c r="G12" s="70"/>
      <c r="H12" s="70"/>
      <c r="I12" s="71">
        <v>30640</v>
      </c>
      <c r="J12" s="10" t="s">
        <v>102</v>
      </c>
      <c r="K12" s="50"/>
      <c r="P12" s="50"/>
      <c r="R12" s="50"/>
    </row>
    <row r="13" spans="2:18" hidden="1" x14ac:dyDescent="0.25">
      <c r="B13" s="69">
        <v>9192</v>
      </c>
      <c r="C13" s="70">
        <v>11234.666666666666</v>
      </c>
      <c r="D13" s="70">
        <v>6128</v>
      </c>
      <c r="E13" s="70">
        <v>13277.333333333334</v>
      </c>
      <c r="F13" s="70"/>
      <c r="G13" s="70">
        <v>10213.333333333334</v>
      </c>
      <c r="H13" s="70">
        <v>18384</v>
      </c>
      <c r="I13" s="71">
        <v>10213.333333333334</v>
      </c>
      <c r="J13" s="10" t="s">
        <v>52</v>
      </c>
      <c r="K13" s="50"/>
      <c r="P13" s="50"/>
      <c r="R13" s="50"/>
    </row>
    <row r="14" spans="2:18" hidden="1" x14ac:dyDescent="0.25">
      <c r="B14" s="69">
        <v>8511.1111111111113</v>
      </c>
      <c r="C14" s="70">
        <v>8511.1111111111113</v>
      </c>
      <c r="D14" s="70">
        <v>2978.8888888888887</v>
      </c>
      <c r="E14" s="70">
        <v>11064.444444444445</v>
      </c>
      <c r="F14" s="70">
        <v>1702.2222222222222</v>
      </c>
      <c r="G14" s="70">
        <v>6808.8888888888887</v>
      </c>
      <c r="H14" s="70">
        <v>9787.7777777777774</v>
      </c>
      <c r="I14" s="71">
        <v>8511.1111111111113</v>
      </c>
      <c r="J14" s="10" t="s">
        <v>52</v>
      </c>
      <c r="K14" s="50"/>
      <c r="P14" s="50"/>
      <c r="R14" s="50"/>
    </row>
    <row r="15" spans="2:18" hidden="1" x14ac:dyDescent="0.25">
      <c r="B15" s="69">
        <v>9192</v>
      </c>
      <c r="C15" s="70">
        <v>11234.666666666666</v>
      </c>
      <c r="D15" s="70">
        <v>2042.6666666666667</v>
      </c>
      <c r="E15" s="70">
        <v>14298.666666666666</v>
      </c>
      <c r="F15" s="70">
        <v>7660</v>
      </c>
      <c r="G15" s="70">
        <v>10724</v>
      </c>
      <c r="H15" s="70">
        <v>13277.333333333334</v>
      </c>
      <c r="I15" s="71">
        <v>5106.666666666667</v>
      </c>
      <c r="J15" s="10" t="s">
        <v>77</v>
      </c>
      <c r="K15" s="50"/>
      <c r="P15" s="50"/>
      <c r="R15" s="50"/>
    </row>
    <row r="16" spans="2:18" hidden="1" x14ac:dyDescent="0.25">
      <c r="B16" s="69">
        <v>12766.666666666666</v>
      </c>
      <c r="C16" s="70">
        <v>8511.1111111111113</v>
      </c>
      <c r="D16" s="70">
        <v>17022.222222222223</v>
      </c>
      <c r="E16" s="70"/>
      <c r="F16" s="70">
        <v>17022.222222222223</v>
      </c>
      <c r="G16" s="70">
        <v>34044.444444444445</v>
      </c>
      <c r="H16" s="70">
        <v>38300</v>
      </c>
      <c r="I16" s="71">
        <v>21277.777777777777</v>
      </c>
      <c r="J16" s="10" t="s">
        <v>77</v>
      </c>
      <c r="K16" s="50"/>
      <c r="P16" s="50"/>
      <c r="R16" s="50"/>
    </row>
    <row r="17" spans="2:18" hidden="1" x14ac:dyDescent="0.25">
      <c r="B17" s="69">
        <v>10638.888888888889</v>
      </c>
      <c r="C17" s="70">
        <v>13617.777777777777</v>
      </c>
      <c r="D17" s="70">
        <v>19575.555555555555</v>
      </c>
      <c r="E17" s="70">
        <v>17022.222222222223</v>
      </c>
      <c r="F17" s="70">
        <v>15320</v>
      </c>
      <c r="G17" s="70">
        <v>13192.222222222223</v>
      </c>
      <c r="H17" s="70">
        <v>27235.555555555555</v>
      </c>
      <c r="I17" s="71">
        <v>14468.888888888889</v>
      </c>
      <c r="J17" s="10" t="s">
        <v>77</v>
      </c>
      <c r="K17" s="50"/>
      <c r="P17" s="50"/>
      <c r="R17" s="50"/>
    </row>
    <row r="18" spans="2:18" hidden="1" x14ac:dyDescent="0.25">
      <c r="B18" s="69">
        <v>10213.333333333334</v>
      </c>
      <c r="C18" s="70">
        <v>10213.333333333334</v>
      </c>
      <c r="D18" s="70">
        <v>8170.666666666667</v>
      </c>
      <c r="E18" s="70">
        <v>20426.666666666668</v>
      </c>
      <c r="F18" s="70">
        <v>7660</v>
      </c>
      <c r="G18" s="70">
        <v>10213.333333333334</v>
      </c>
      <c r="H18" s="70">
        <v>18384</v>
      </c>
      <c r="I18" s="71">
        <v>6128</v>
      </c>
      <c r="J18" s="10" t="s">
        <v>52</v>
      </c>
      <c r="K18" s="50"/>
      <c r="P18" s="50"/>
      <c r="R18" s="50"/>
    </row>
    <row r="19" spans="2:18" hidden="1" x14ac:dyDescent="0.25">
      <c r="B19" s="69"/>
      <c r="C19" s="70"/>
      <c r="D19" s="70"/>
      <c r="E19" s="70"/>
      <c r="F19" s="70"/>
      <c r="G19" s="70"/>
      <c r="H19" s="70"/>
      <c r="I19" s="71"/>
      <c r="J19" s="21" t="s">
        <v>61</v>
      </c>
      <c r="K19" s="50"/>
      <c r="P19" s="50"/>
      <c r="R19" s="50"/>
    </row>
    <row r="20" spans="2:18" hidden="1" x14ac:dyDescent="0.25">
      <c r="B20" s="69">
        <v>40853.333333333336</v>
      </c>
      <c r="C20" s="70">
        <v>40853.333333333336</v>
      </c>
      <c r="D20" s="70">
        <v>25533.333333333332</v>
      </c>
      <c r="E20" s="70">
        <v>51066.666666666664</v>
      </c>
      <c r="F20" s="70">
        <v>51066.666666666664</v>
      </c>
      <c r="G20" s="70">
        <v>20426.666666666668</v>
      </c>
      <c r="H20" s="70">
        <v>20426.666666666668</v>
      </c>
      <c r="I20" s="71">
        <v>20426.666666666668</v>
      </c>
      <c r="J20" s="10" t="s">
        <v>77</v>
      </c>
      <c r="K20" s="50"/>
      <c r="P20" s="50"/>
      <c r="R20" s="50"/>
    </row>
    <row r="21" spans="2:18" hidden="1" x14ac:dyDescent="0.25">
      <c r="B21" s="69">
        <v>3064</v>
      </c>
      <c r="C21" s="70">
        <v>2042.6666666666667</v>
      </c>
      <c r="D21" s="70">
        <v>3064</v>
      </c>
      <c r="E21" s="70">
        <v>3064</v>
      </c>
      <c r="F21" s="70">
        <v>2042.6666666666667</v>
      </c>
      <c r="G21" s="70">
        <v>1532</v>
      </c>
      <c r="H21" s="70">
        <v>1532</v>
      </c>
      <c r="I21" s="71">
        <v>6128</v>
      </c>
      <c r="J21" s="10" t="s">
        <v>52</v>
      </c>
      <c r="K21" s="50"/>
      <c r="P21" s="50"/>
      <c r="R21" s="50"/>
    </row>
    <row r="22" spans="2:18" hidden="1" x14ac:dyDescent="0.25">
      <c r="B22" s="69">
        <v>48745.454545454544</v>
      </c>
      <c r="C22" s="70">
        <v>15320</v>
      </c>
      <c r="D22" s="70">
        <v>27854.545454545456</v>
      </c>
      <c r="E22" s="70"/>
      <c r="F22" s="70">
        <v>41781.818181818184</v>
      </c>
      <c r="G22" s="70"/>
      <c r="H22" s="70"/>
      <c r="I22" s="71"/>
      <c r="J22" s="10" t="s">
        <v>52</v>
      </c>
      <c r="K22" s="50"/>
      <c r="P22" s="50"/>
      <c r="R22" s="50"/>
    </row>
    <row r="23" spans="2:18" hidden="1" x14ac:dyDescent="0.25">
      <c r="B23" s="69">
        <v>17022.222222222223</v>
      </c>
      <c r="C23" s="70">
        <v>17022.222222222223</v>
      </c>
      <c r="D23" s="70">
        <v>14468.888888888889</v>
      </c>
      <c r="E23" s="70">
        <v>22980</v>
      </c>
      <c r="F23" s="70">
        <v>14468.888888888889</v>
      </c>
      <c r="G23" s="70">
        <v>17022.222222222223</v>
      </c>
      <c r="H23" s="70">
        <v>21277.777777777777</v>
      </c>
      <c r="I23" s="71">
        <v>11064.444444444445</v>
      </c>
      <c r="J23" s="10" t="s">
        <v>77</v>
      </c>
      <c r="K23" s="50"/>
      <c r="P23" s="50"/>
      <c r="R23" s="50"/>
    </row>
    <row r="24" spans="2:18" hidden="1" x14ac:dyDescent="0.25">
      <c r="B24" s="69">
        <v>17022.222222222223</v>
      </c>
      <c r="C24" s="70">
        <v>42555.555555555555</v>
      </c>
      <c r="D24" s="70">
        <v>42555.555555555555</v>
      </c>
      <c r="E24" s="70"/>
      <c r="F24" s="70">
        <v>25533.333333333332</v>
      </c>
      <c r="G24" s="70">
        <v>34044.444444444445</v>
      </c>
      <c r="H24" s="70"/>
      <c r="I24" s="71">
        <v>17022.222222222223</v>
      </c>
      <c r="J24" s="10" t="s">
        <v>77</v>
      </c>
      <c r="K24" s="50"/>
      <c r="P24" s="50"/>
      <c r="R24" s="50"/>
    </row>
    <row r="25" spans="2:18" hidden="1" x14ac:dyDescent="0.25">
      <c r="B25" s="69">
        <v>9749.0909090909099</v>
      </c>
      <c r="C25" s="70">
        <v>6963.636363636364</v>
      </c>
      <c r="D25" s="70">
        <v>4178.181818181818</v>
      </c>
      <c r="E25" s="70">
        <v>23676.363636363636</v>
      </c>
      <c r="F25" s="70">
        <v>7660</v>
      </c>
      <c r="G25" s="70">
        <v>16712.727272727272</v>
      </c>
      <c r="H25" s="70">
        <v>18105.454545454544</v>
      </c>
      <c r="I25" s="71">
        <v>9749.0909090909099</v>
      </c>
      <c r="J25" s="10" t="s">
        <v>52</v>
      </c>
      <c r="K25" s="50"/>
      <c r="P25" s="50"/>
      <c r="R25" s="50"/>
    </row>
    <row r="26" spans="2:18" hidden="1" x14ac:dyDescent="0.25">
      <c r="B26" s="69">
        <v>4949.5384615384619</v>
      </c>
      <c r="C26" s="70">
        <v>12963.076923076924</v>
      </c>
      <c r="D26" s="70">
        <v>15320</v>
      </c>
      <c r="E26" s="70">
        <v>14141.538461538461</v>
      </c>
      <c r="F26" s="70">
        <v>14141.538461538461</v>
      </c>
      <c r="G26" s="70">
        <v>11784.615384615385</v>
      </c>
      <c r="H26" s="70">
        <v>20033.846153846152</v>
      </c>
      <c r="I26" s="71">
        <v>11784.615384615385</v>
      </c>
      <c r="J26" s="10" t="s">
        <v>52</v>
      </c>
      <c r="K26" s="50"/>
      <c r="P26" s="50"/>
      <c r="R26" s="50"/>
    </row>
    <row r="27" spans="2:18" hidden="1" x14ac:dyDescent="0.25">
      <c r="B27" s="69">
        <v>7660</v>
      </c>
      <c r="C27" s="70">
        <v>13405</v>
      </c>
      <c r="D27" s="70">
        <v>8617.5</v>
      </c>
      <c r="E27" s="70">
        <v>7660</v>
      </c>
      <c r="F27" s="70">
        <v>4979</v>
      </c>
      <c r="G27" s="70">
        <v>9575</v>
      </c>
      <c r="H27" s="70">
        <v>11490</v>
      </c>
      <c r="I27" s="71">
        <v>11490</v>
      </c>
      <c r="J27" s="10" t="s">
        <v>77</v>
      </c>
      <c r="K27" s="50"/>
      <c r="P27" s="50"/>
      <c r="R27" s="50"/>
    </row>
    <row r="28" spans="2:18" hidden="1" x14ac:dyDescent="0.25">
      <c r="B28" s="69">
        <v>9192</v>
      </c>
      <c r="C28" s="70">
        <v>15320</v>
      </c>
      <c r="D28" s="70">
        <v>9192</v>
      </c>
      <c r="E28" s="70">
        <v>7660</v>
      </c>
      <c r="F28" s="70">
        <v>7660</v>
      </c>
      <c r="G28" s="70">
        <v>6128</v>
      </c>
      <c r="H28" s="70">
        <v>15320</v>
      </c>
      <c r="I28" s="71">
        <v>5515.2</v>
      </c>
      <c r="J28" s="10" t="s">
        <v>77</v>
      </c>
      <c r="K28" s="50"/>
      <c r="P28" s="50"/>
      <c r="R28" s="50"/>
    </row>
    <row r="29" spans="2:18" hidden="1" x14ac:dyDescent="0.25">
      <c r="B29" s="69"/>
      <c r="C29" s="70"/>
      <c r="D29" s="70"/>
      <c r="E29" s="70"/>
      <c r="F29" s="70"/>
      <c r="G29" s="70"/>
      <c r="H29" s="70"/>
      <c r="I29" s="71"/>
      <c r="J29" s="10" t="s">
        <v>61</v>
      </c>
      <c r="K29" s="50"/>
    </row>
    <row r="30" spans="2:18" hidden="1" x14ac:dyDescent="0.25">
      <c r="B30" s="69"/>
      <c r="C30" s="70"/>
      <c r="D30" s="70">
        <v>45960</v>
      </c>
      <c r="E30" s="70"/>
      <c r="F30" s="70">
        <v>13927.272727272728</v>
      </c>
      <c r="G30" s="70"/>
      <c r="H30" s="70"/>
      <c r="I30" s="71"/>
      <c r="J30" s="21" t="s">
        <v>140</v>
      </c>
      <c r="K30" s="50"/>
    </row>
    <row r="31" spans="2:18" hidden="1" x14ac:dyDescent="0.25">
      <c r="B31" s="69">
        <v>5892.3076923076924</v>
      </c>
      <c r="C31" s="70">
        <v>12963.076923076924</v>
      </c>
      <c r="D31" s="70">
        <v>20033.846153846152</v>
      </c>
      <c r="E31" s="70">
        <v>11784.615384615385</v>
      </c>
      <c r="F31" s="70">
        <v>11784.615384615385</v>
      </c>
      <c r="G31" s="70">
        <v>11784.615384615385</v>
      </c>
      <c r="H31" s="70">
        <v>12963.076923076924</v>
      </c>
      <c r="I31" s="71">
        <v>7070.7692307692305</v>
      </c>
      <c r="J31" s="10" t="s">
        <v>61</v>
      </c>
      <c r="K31" s="50"/>
    </row>
    <row r="32" spans="2:18" hidden="1" x14ac:dyDescent="0.25">
      <c r="B32" s="69">
        <v>5892.3076923076924</v>
      </c>
      <c r="C32" s="70"/>
      <c r="D32" s="70">
        <v>5892.3076923076924</v>
      </c>
      <c r="E32" s="70">
        <v>11784.615384615385</v>
      </c>
      <c r="F32" s="70">
        <v>5892.3076923076924</v>
      </c>
      <c r="G32" s="70"/>
      <c r="H32" s="70">
        <v>5892.3076923076924</v>
      </c>
      <c r="I32" s="71"/>
      <c r="J32" s="10" t="s">
        <v>140</v>
      </c>
      <c r="K32" s="50"/>
    </row>
    <row r="33" spans="2:11" hidden="1" x14ac:dyDescent="0.25">
      <c r="B33" s="69"/>
      <c r="C33" s="70"/>
      <c r="D33" s="70"/>
      <c r="E33" s="70"/>
      <c r="F33" s="70"/>
      <c r="G33" s="70"/>
      <c r="H33" s="70"/>
      <c r="I33" s="71"/>
      <c r="J33" s="21" t="s">
        <v>140</v>
      </c>
      <c r="K33" s="50"/>
    </row>
    <row r="34" spans="2:11" hidden="1" x14ac:dyDescent="0.25">
      <c r="B34" s="69"/>
      <c r="C34" s="70"/>
      <c r="D34" s="70"/>
      <c r="E34" s="70"/>
      <c r="F34" s="70"/>
      <c r="G34" s="70"/>
      <c r="H34" s="70"/>
      <c r="I34" s="71"/>
      <c r="J34" s="10" t="s">
        <v>140</v>
      </c>
      <c r="K34" s="50"/>
    </row>
    <row r="35" spans="2:11" hidden="1" x14ac:dyDescent="0.25">
      <c r="B35" s="69">
        <v>23569.23076923077</v>
      </c>
      <c r="C35" s="70">
        <v>11784.615384615385</v>
      </c>
      <c r="D35" s="70">
        <v>11784.615384615385</v>
      </c>
      <c r="E35" s="70">
        <v>41246.153846153844</v>
      </c>
      <c r="F35" s="70">
        <v>11784.615384615385</v>
      </c>
      <c r="G35" s="70">
        <v>11784.615384615385</v>
      </c>
      <c r="H35" s="70">
        <v>11784.615384615385</v>
      </c>
      <c r="I35" s="71">
        <v>35353.846153846156</v>
      </c>
      <c r="J35" s="10" t="s">
        <v>140</v>
      </c>
      <c r="K35" s="50"/>
    </row>
    <row r="36" spans="2:11" hidden="1" x14ac:dyDescent="0.25">
      <c r="B36" s="69">
        <v>38300</v>
      </c>
      <c r="C36" s="70">
        <v>38300</v>
      </c>
      <c r="D36" s="70">
        <v>38300</v>
      </c>
      <c r="E36" s="70"/>
      <c r="F36" s="70">
        <v>38300</v>
      </c>
      <c r="G36" s="70">
        <v>38300</v>
      </c>
      <c r="H36" s="70">
        <v>38300</v>
      </c>
      <c r="I36" s="71">
        <v>38300</v>
      </c>
      <c r="J36" s="10" t="s">
        <v>77</v>
      </c>
      <c r="K36" s="50"/>
    </row>
    <row r="37" spans="2:11" hidden="1" x14ac:dyDescent="0.25">
      <c r="B37" s="69">
        <v>20426.666666666668</v>
      </c>
      <c r="C37" s="70">
        <v>30640</v>
      </c>
      <c r="D37" s="70">
        <v>40853.333333333336</v>
      </c>
      <c r="E37" s="70">
        <v>51066.666666666664</v>
      </c>
      <c r="F37" s="70">
        <v>51066.666666666664</v>
      </c>
      <c r="G37" s="70">
        <v>40853.333333333336</v>
      </c>
      <c r="H37" s="70">
        <v>51066.666666666664</v>
      </c>
      <c r="I37" s="71">
        <v>40853.333333333336</v>
      </c>
      <c r="J37" s="10" t="s">
        <v>140</v>
      </c>
      <c r="K37" s="50"/>
    </row>
    <row r="38" spans="2:11" hidden="1" x14ac:dyDescent="0.25">
      <c r="B38" s="69"/>
      <c r="C38" s="70"/>
      <c r="D38" s="70"/>
      <c r="E38" s="70">
        <v>34044.444444444445</v>
      </c>
      <c r="F38" s="70"/>
      <c r="G38" s="70">
        <v>38300</v>
      </c>
      <c r="H38" s="70">
        <v>29788.888888888891</v>
      </c>
      <c r="I38" s="71">
        <v>29788.888888888891</v>
      </c>
      <c r="J38" s="21" t="s">
        <v>140</v>
      </c>
      <c r="K38" s="50"/>
    </row>
    <row r="39" spans="2:11" hidden="1" x14ac:dyDescent="0.25">
      <c r="B39" s="69">
        <v>20890.909090909092</v>
      </c>
      <c r="C39" s="70">
        <v>23676.363636363636</v>
      </c>
      <c r="D39" s="70"/>
      <c r="E39" s="70"/>
      <c r="F39" s="70">
        <v>13927.272727272728</v>
      </c>
      <c r="G39" s="70">
        <v>16712.727272727272</v>
      </c>
      <c r="H39" s="70">
        <v>15320</v>
      </c>
      <c r="I39" s="71"/>
      <c r="J39" s="10" t="s">
        <v>77</v>
      </c>
      <c r="K39" s="50"/>
    </row>
    <row r="40" spans="2:11" hidden="1" x14ac:dyDescent="0.25">
      <c r="B40" s="69">
        <v>35746.666666666664</v>
      </c>
      <c r="C40" s="70">
        <v>18384</v>
      </c>
      <c r="D40" s="70">
        <v>10213.333333333334</v>
      </c>
      <c r="E40" s="70">
        <v>10213.333333333334</v>
      </c>
      <c r="F40" s="70">
        <v>10213.333333333334</v>
      </c>
      <c r="G40" s="70">
        <v>10213.333333333334</v>
      </c>
      <c r="H40" s="70">
        <v>10213.333333333334</v>
      </c>
      <c r="I40" s="71">
        <v>10213.333333333334</v>
      </c>
      <c r="J40" s="10" t="s">
        <v>140</v>
      </c>
      <c r="K40" s="50"/>
    </row>
    <row r="41" spans="2:11" hidden="1" x14ac:dyDescent="0.25">
      <c r="B41" s="69">
        <v>30640</v>
      </c>
      <c r="C41" s="70"/>
      <c r="D41" s="70"/>
      <c r="E41" s="70"/>
      <c r="F41" s="70">
        <v>61280</v>
      </c>
      <c r="G41" s="70"/>
      <c r="H41" s="70"/>
      <c r="I41" s="71">
        <v>30640</v>
      </c>
      <c r="J41" s="21" t="s">
        <v>140</v>
      </c>
      <c r="K41" s="50"/>
    </row>
    <row r="42" spans="2:11" hidden="1" x14ac:dyDescent="0.25">
      <c r="B42" s="69">
        <v>7660</v>
      </c>
      <c r="C42" s="70">
        <v>17235</v>
      </c>
      <c r="D42" s="70"/>
      <c r="E42" s="70"/>
      <c r="F42" s="70">
        <v>1915</v>
      </c>
      <c r="G42" s="70"/>
      <c r="H42" s="70"/>
      <c r="I42" s="71"/>
      <c r="J42" s="10" t="s">
        <v>77</v>
      </c>
      <c r="K42" s="50"/>
    </row>
    <row r="43" spans="2:11" hidden="1" x14ac:dyDescent="0.25">
      <c r="B43" s="69">
        <v>24512</v>
      </c>
      <c r="C43" s="70">
        <v>27576</v>
      </c>
      <c r="D43" s="70"/>
      <c r="E43" s="70">
        <v>33704</v>
      </c>
      <c r="F43" s="70"/>
      <c r="G43" s="70">
        <v>9192</v>
      </c>
      <c r="H43" s="70">
        <v>45960</v>
      </c>
      <c r="I43" s="71"/>
      <c r="J43" s="10" t="s">
        <v>140</v>
      </c>
      <c r="K43" s="50"/>
    </row>
    <row r="44" spans="2:11" hidden="1" x14ac:dyDescent="0.25">
      <c r="B44" s="69">
        <v>20426.666666666668</v>
      </c>
      <c r="C44" s="70">
        <v>13277.333333333334</v>
      </c>
      <c r="D44" s="70">
        <v>10213.333333333334</v>
      </c>
      <c r="E44" s="70">
        <v>17873.333333333332</v>
      </c>
      <c r="F44" s="70">
        <v>7149.333333333333</v>
      </c>
      <c r="G44" s="70">
        <v>6128</v>
      </c>
      <c r="H44" s="70">
        <v>28086.666666666668</v>
      </c>
      <c r="I44" s="71">
        <v>6128</v>
      </c>
      <c r="J44" s="10" t="s">
        <v>77</v>
      </c>
      <c r="K44" s="50"/>
    </row>
    <row r="45" spans="2:11" hidden="1" x14ac:dyDescent="0.25">
      <c r="B45" s="69">
        <v>22980</v>
      </c>
      <c r="C45" s="70">
        <v>9192</v>
      </c>
      <c r="D45" s="70">
        <v>6638.666666666667</v>
      </c>
      <c r="E45" s="70">
        <v>12766.666666666666</v>
      </c>
      <c r="F45" s="70">
        <v>8681.3333333333339</v>
      </c>
      <c r="G45" s="70">
        <v>11234.666666666666</v>
      </c>
      <c r="H45" s="70">
        <v>25533.333333333332</v>
      </c>
      <c r="I45" s="71">
        <v>13788</v>
      </c>
      <c r="J45" s="10" t="s">
        <v>77</v>
      </c>
      <c r="K45" s="50"/>
    </row>
    <row r="46" spans="2:11" hidden="1" x14ac:dyDescent="0.25">
      <c r="B46" s="69">
        <v>12084.95145631068</v>
      </c>
      <c r="C46" s="70">
        <v>8366.5048543689318</v>
      </c>
      <c r="D46" s="70">
        <v>8366.5048543689318</v>
      </c>
      <c r="E46" s="70">
        <v>14873.786407766991</v>
      </c>
      <c r="F46" s="70">
        <v>9296.116504854368</v>
      </c>
      <c r="G46" s="70">
        <v>8366.5048543689318</v>
      </c>
      <c r="H46" s="70">
        <v>17662.6213592233</v>
      </c>
      <c r="I46" s="71">
        <v>5577.6699029126212</v>
      </c>
      <c r="J46" s="10" t="s">
        <v>61</v>
      </c>
      <c r="K46" s="50"/>
    </row>
    <row r="47" spans="2:11" hidden="1" x14ac:dyDescent="0.25">
      <c r="B47" s="69">
        <v>12766.666666666666</v>
      </c>
      <c r="C47" s="70">
        <v>10213.333333333334</v>
      </c>
      <c r="D47" s="70">
        <v>14468.888888888889</v>
      </c>
      <c r="E47" s="70">
        <v>12766.666666666666</v>
      </c>
      <c r="F47" s="70">
        <v>7660</v>
      </c>
      <c r="G47" s="70">
        <v>5957.7777777777774</v>
      </c>
      <c r="H47" s="70">
        <v>15320</v>
      </c>
      <c r="I47" s="71">
        <v>8511.1111111111113</v>
      </c>
      <c r="J47" s="10" t="s">
        <v>77</v>
      </c>
      <c r="K47" s="50"/>
    </row>
    <row r="48" spans="2:11" hidden="1" x14ac:dyDescent="0.25">
      <c r="B48" s="69">
        <v>11784.615384615385</v>
      </c>
      <c r="C48" s="70">
        <v>11784.615384615385</v>
      </c>
      <c r="D48" s="70">
        <v>11784.615384615385</v>
      </c>
      <c r="E48" s="70"/>
      <c r="F48" s="70">
        <v>9427.6923076923085</v>
      </c>
      <c r="G48" s="70">
        <v>11784.615384615385</v>
      </c>
      <c r="H48" s="70">
        <v>15320</v>
      </c>
      <c r="I48" s="71">
        <v>8249.2307692307695</v>
      </c>
      <c r="J48" s="10" t="s">
        <v>52</v>
      </c>
      <c r="K48" s="50"/>
    </row>
    <row r="49" spans="1:12" hidden="1" x14ac:dyDescent="0.25">
      <c r="B49" s="69">
        <v>20426.666666666668</v>
      </c>
      <c r="C49" s="70">
        <v>20426.666666666668</v>
      </c>
      <c r="D49" s="70">
        <v>20426.666666666668</v>
      </c>
      <c r="E49" s="70">
        <v>15320</v>
      </c>
      <c r="F49" s="70">
        <v>12256</v>
      </c>
      <c r="G49" s="70">
        <v>12256</v>
      </c>
      <c r="H49" s="70">
        <v>25533.333333333332</v>
      </c>
      <c r="I49" s="71">
        <v>12256</v>
      </c>
      <c r="J49" s="10" t="s">
        <v>61</v>
      </c>
      <c r="K49" s="50"/>
    </row>
    <row r="50" spans="1:12" hidden="1" x14ac:dyDescent="0.25">
      <c r="B50" s="69">
        <v>11784.615384615385</v>
      </c>
      <c r="C50" s="70">
        <v>11784.615384615385</v>
      </c>
      <c r="D50" s="70">
        <v>8249.2307692307695</v>
      </c>
      <c r="E50" s="70">
        <v>16498.461538461539</v>
      </c>
      <c r="F50" s="70">
        <v>8249.2307692307695</v>
      </c>
      <c r="G50" s="70">
        <v>9427.6923076923085</v>
      </c>
      <c r="H50" s="70">
        <v>23569.23076923077</v>
      </c>
      <c r="I50" s="71">
        <v>14730.76923076923</v>
      </c>
      <c r="J50" s="10" t="s">
        <v>61</v>
      </c>
      <c r="K50" s="50"/>
    </row>
    <row r="51" spans="1:12" hidden="1" x14ac:dyDescent="0.25">
      <c r="B51" s="69">
        <v>20890.909090909092</v>
      </c>
      <c r="C51" s="70">
        <v>18105.454545454544</v>
      </c>
      <c r="D51" s="70">
        <v>13927.272727272728</v>
      </c>
      <c r="E51" s="70">
        <v>13927.272727272728</v>
      </c>
      <c r="F51" s="70">
        <v>13927.272727272728</v>
      </c>
      <c r="G51" s="70">
        <v>13927.272727272728</v>
      </c>
      <c r="H51" s="70">
        <v>20890.909090909092</v>
      </c>
      <c r="I51" s="71">
        <v>14623.636363636364</v>
      </c>
      <c r="J51" s="10" t="s">
        <v>61</v>
      </c>
      <c r="K51" s="50"/>
    </row>
    <row r="52" spans="1:12" hidden="1" x14ac:dyDescent="0.25">
      <c r="B52" s="72">
        <v>20451.456310679612</v>
      </c>
      <c r="C52" s="73">
        <v>10225.728155339806</v>
      </c>
      <c r="D52" s="73">
        <v>13944.174757281553</v>
      </c>
      <c r="E52" s="73">
        <v>16733.009708737864</v>
      </c>
      <c r="F52" s="73">
        <v>9296.116504854368</v>
      </c>
      <c r="G52" s="73">
        <v>18592.233009708736</v>
      </c>
      <c r="H52" s="73">
        <v>31606.796116504855</v>
      </c>
      <c r="I52" s="74">
        <v>10225.728155339806</v>
      </c>
      <c r="J52" s="10" t="s">
        <v>61</v>
      </c>
      <c r="K52" s="50"/>
    </row>
    <row r="55" spans="1:12" ht="39.6" x14ac:dyDescent="0.25">
      <c r="A55" s="6" t="s">
        <v>333</v>
      </c>
      <c r="B55" s="22" t="s">
        <v>102</v>
      </c>
      <c r="C55" s="22" t="s">
        <v>61</v>
      </c>
      <c r="D55" s="22" t="s">
        <v>52</v>
      </c>
      <c r="E55" s="22" t="s">
        <v>77</v>
      </c>
      <c r="F55" s="22" t="s">
        <v>140</v>
      </c>
      <c r="H55" s="22" t="s">
        <v>334</v>
      </c>
      <c r="I55" s="22" t="s">
        <v>335</v>
      </c>
      <c r="J55" s="22" t="s">
        <v>336</v>
      </c>
      <c r="K55" s="22" t="s">
        <v>337</v>
      </c>
      <c r="L55" s="22" t="s">
        <v>338</v>
      </c>
    </row>
    <row r="56" spans="1:12" x14ac:dyDescent="0.25">
      <c r="B56" s="50">
        <v>38300</v>
      </c>
      <c r="C56" s="50">
        <v>6352.3462783171517</v>
      </c>
      <c r="D56" s="50">
        <v>19150</v>
      </c>
      <c r="E56" s="50">
        <v>13257.692307692309</v>
      </c>
      <c r="F56" s="50">
        <v>29943.636363636364</v>
      </c>
      <c r="H56">
        <f>ABS(B56-B$72)</f>
        <v>0</v>
      </c>
      <c r="I56">
        <f>ABS(C56-C$72)</f>
        <v>7268.9552837938763</v>
      </c>
      <c r="J56">
        <f t="shared" ref="J56:L69" si="0">ABS(D56-D$72)</f>
        <v>4754.8966954153366</v>
      </c>
      <c r="K56">
        <f t="shared" si="0"/>
        <v>4296.8446121471134</v>
      </c>
      <c r="L56">
        <f t="shared" si="0"/>
        <v>3168.2239121989114</v>
      </c>
    </row>
    <row r="57" spans="1:12" x14ac:dyDescent="0.25">
      <c r="C57" s="50">
        <v>17197.815533980582</v>
      </c>
      <c r="D57" s="50">
        <v>16248.48484848485</v>
      </c>
      <c r="E57" s="50">
        <v>9192</v>
      </c>
      <c r="F57" s="50">
        <v>7070.7692307692314</v>
      </c>
      <c r="I57">
        <f t="shared" ref="I57:I62" si="1">ABS(C57-C$72)</f>
        <v>3576.5139718695536</v>
      </c>
      <c r="J57">
        <f t="shared" si="0"/>
        <v>1853.3815439001864</v>
      </c>
      <c r="K57">
        <f t="shared" si="0"/>
        <v>8362.5369198394219</v>
      </c>
      <c r="L57">
        <f t="shared" si="0"/>
        <v>19704.643220668222</v>
      </c>
    </row>
    <row r="58" spans="1:12" x14ac:dyDescent="0.25">
      <c r="C58" s="50">
        <v>11784.615384615385</v>
      </c>
      <c r="D58" s="50">
        <v>8704.545454545454</v>
      </c>
      <c r="E58" s="50">
        <v>21277.777777777777</v>
      </c>
      <c r="F58" s="50">
        <v>19886.538461538461</v>
      </c>
      <c r="I58">
        <f t="shared" si="1"/>
        <v>1836.6861774956433</v>
      </c>
      <c r="J58">
        <f t="shared" si="0"/>
        <v>5690.5578500392094</v>
      </c>
      <c r="K58">
        <f t="shared" si="0"/>
        <v>3723.2408579383555</v>
      </c>
      <c r="L58">
        <f t="shared" si="0"/>
        <v>6888.8739898989916</v>
      </c>
    </row>
    <row r="59" spans="1:12" x14ac:dyDescent="0.25">
      <c r="C59" s="50">
        <v>10574.332524271846</v>
      </c>
      <c r="D59" s="50">
        <v>41832.524271844653</v>
      </c>
      <c r="E59" s="50">
        <v>16383.888888888889</v>
      </c>
      <c r="F59" s="50">
        <v>40853.333333333328</v>
      </c>
      <c r="I59">
        <f t="shared" si="1"/>
        <v>3046.9690378391824</v>
      </c>
      <c r="J59">
        <f t="shared" si="0"/>
        <v>27437.42096725999</v>
      </c>
      <c r="K59">
        <f t="shared" si="0"/>
        <v>1170.6480309505332</v>
      </c>
      <c r="L59">
        <f t="shared" si="0"/>
        <v>14077.920881895876</v>
      </c>
    </row>
    <row r="60" spans="1:12" x14ac:dyDescent="0.25">
      <c r="C60" s="50">
        <v>17362.666666666664</v>
      </c>
      <c r="D60" s="50">
        <v>9052.7272727272739</v>
      </c>
      <c r="E60" s="50">
        <v>33831.666666666664</v>
      </c>
      <c r="F60" s="50">
        <v>32980.555555555555</v>
      </c>
      <c r="I60">
        <f t="shared" si="1"/>
        <v>3741.3651045556362</v>
      </c>
      <c r="J60">
        <f t="shared" si="0"/>
        <v>5342.3760318573895</v>
      </c>
      <c r="K60">
        <f t="shared" si="0"/>
        <v>16277.129746827242</v>
      </c>
      <c r="L60">
        <f t="shared" si="0"/>
        <v>6205.1431041181022</v>
      </c>
    </row>
    <row r="61" spans="1:12" x14ac:dyDescent="0.25">
      <c r="C61" s="50">
        <v>13036.73076923077</v>
      </c>
      <c r="D61" s="50">
        <v>12300.192307692307</v>
      </c>
      <c r="E61" s="50">
        <v>16915.833333333336</v>
      </c>
      <c r="F61" s="50">
        <v>14426.33333333333</v>
      </c>
      <c r="I61">
        <f t="shared" si="1"/>
        <v>584.57079288025852</v>
      </c>
      <c r="J61">
        <f t="shared" si="0"/>
        <v>2094.9109968923567</v>
      </c>
      <c r="K61">
        <f t="shared" si="0"/>
        <v>638.70358650608614</v>
      </c>
      <c r="L61">
        <f t="shared" si="0"/>
        <v>12349.079118104122</v>
      </c>
    </row>
    <row r="62" spans="1:12" x14ac:dyDescent="0.25">
      <c r="C62" s="50">
        <v>16277.500000000002</v>
      </c>
      <c r="D62" s="50">
        <v>5821.6</v>
      </c>
      <c r="E62" s="50">
        <v>29788.888888888891</v>
      </c>
      <c r="F62" s="50">
        <v>40853.333333333336</v>
      </c>
      <c r="I62">
        <f t="shared" si="1"/>
        <v>2656.1984378889738</v>
      </c>
      <c r="J62">
        <f t="shared" si="0"/>
        <v>8573.5033045846631</v>
      </c>
      <c r="K62">
        <f t="shared" si="0"/>
        <v>12234.351969049469</v>
      </c>
      <c r="L62">
        <f t="shared" si="0"/>
        <v>14077.920881895883</v>
      </c>
    </row>
    <row r="63" spans="1:12" x14ac:dyDescent="0.25">
      <c r="C63" s="50">
        <v>16384.405339805824</v>
      </c>
      <c r="D63" s="50">
        <v>11234.666666666668</v>
      </c>
      <c r="E63" s="50">
        <v>9359.5625</v>
      </c>
      <c r="F63" s="50">
        <v>28188.799999999999</v>
      </c>
      <c r="I63">
        <f>ABS(C63-C$72)</f>
        <v>2763.103777694796</v>
      </c>
      <c r="J63">
        <f t="shared" si="0"/>
        <v>3160.4366379179955</v>
      </c>
      <c r="K63">
        <f t="shared" si="0"/>
        <v>8194.9744198394219</v>
      </c>
      <c r="L63">
        <f>ABS(F63-F$72)</f>
        <v>1413.3875485625467</v>
      </c>
    </row>
    <row r="64" spans="1:12" x14ac:dyDescent="0.25">
      <c r="D64" s="50">
        <v>7234.4444444444434</v>
      </c>
      <c r="E64" s="50">
        <v>9498.4</v>
      </c>
      <c r="J64">
        <f t="shared" si="0"/>
        <v>7160.65886014022</v>
      </c>
      <c r="K64">
        <f t="shared" si="0"/>
        <v>8056.1369198394223</v>
      </c>
    </row>
    <row r="65" spans="1:11" x14ac:dyDescent="0.25">
      <c r="D65" s="50">
        <v>11426.166666666666</v>
      </c>
      <c r="E65" s="50">
        <v>38300</v>
      </c>
      <c r="J65">
        <f t="shared" si="0"/>
        <v>2968.9366379179974</v>
      </c>
      <c r="K65">
        <f t="shared" si="0"/>
        <v>20745.463080160578</v>
      </c>
    </row>
    <row r="66" spans="1:11" x14ac:dyDescent="0.25">
      <c r="D66" s="50">
        <v>2808.666666666667</v>
      </c>
      <c r="E66" s="50">
        <v>18105.454545454548</v>
      </c>
      <c r="J66">
        <f t="shared" si="0"/>
        <v>11586.436637917996</v>
      </c>
      <c r="K66">
        <f t="shared" si="0"/>
        <v>550.91762561512587</v>
      </c>
    </row>
    <row r="67" spans="1:11" x14ac:dyDescent="0.25">
      <c r="D67" s="50">
        <v>33425.454545454544</v>
      </c>
      <c r="E67" s="50">
        <v>8936.6666666666661</v>
      </c>
      <c r="J67">
        <f t="shared" si="0"/>
        <v>19030.351240869881</v>
      </c>
      <c r="K67">
        <f t="shared" si="0"/>
        <v>8617.8702531727558</v>
      </c>
    </row>
    <row r="68" spans="1:11" x14ac:dyDescent="0.25">
      <c r="D68" s="50">
        <v>12099.318181818182</v>
      </c>
      <c r="E68" s="50">
        <v>13660.333333333334</v>
      </c>
      <c r="J68">
        <f t="shared" si="0"/>
        <v>2295.7851227664814</v>
      </c>
      <c r="K68">
        <f t="shared" si="0"/>
        <v>3894.203586506088</v>
      </c>
    </row>
    <row r="69" spans="1:11" x14ac:dyDescent="0.25">
      <c r="D69" s="50">
        <v>13139.846153846156</v>
      </c>
      <c r="E69" s="50">
        <v>13851.833333333332</v>
      </c>
      <c r="J69">
        <f t="shared" si="0"/>
        <v>1255.2571507385073</v>
      </c>
      <c r="K69">
        <f t="shared" si="0"/>
        <v>3702.7035865060898</v>
      </c>
    </row>
    <row r="70" spans="1:11" x14ac:dyDescent="0.25">
      <c r="D70" s="50">
        <v>11447.912087912087</v>
      </c>
      <c r="E70" s="50">
        <v>10958.055555555555</v>
      </c>
      <c r="J70">
        <f>ABS(D70-D$72)</f>
        <v>2947.191216672576</v>
      </c>
      <c r="K70">
        <f>ABS(E70-E$72)</f>
        <v>6596.4813642838672</v>
      </c>
    </row>
    <row r="72" spans="1:11" x14ac:dyDescent="0.25">
      <c r="A72" s="6" t="s">
        <v>259</v>
      </c>
      <c r="B72" s="50">
        <f>AVERAGE(B56:B71)</f>
        <v>38300</v>
      </c>
      <c r="C72" s="50">
        <f t="shared" ref="C72:F72" si="2">AVERAGE(C56:C71)</f>
        <v>13621.301562111028</v>
      </c>
      <c r="D72" s="50">
        <f t="shared" si="2"/>
        <v>14395.103304584663</v>
      </c>
      <c r="E72" s="50">
        <f t="shared" si="2"/>
        <v>17554.536919839422</v>
      </c>
      <c r="F72" s="50">
        <f t="shared" si="2"/>
        <v>26775.412451437453</v>
      </c>
    </row>
    <row r="76" spans="1:11" x14ac:dyDescent="0.25">
      <c r="A76" s="6" t="s">
        <v>280</v>
      </c>
      <c r="B76" s="6" t="s">
        <v>339</v>
      </c>
    </row>
    <row r="77" spans="1:11" x14ac:dyDescent="0.25">
      <c r="A77" s="6" t="s">
        <v>281</v>
      </c>
      <c r="B77" s="6" t="s">
        <v>340</v>
      </c>
    </row>
    <row r="78" spans="1:11" x14ac:dyDescent="0.25">
      <c r="A78" s="6" t="s">
        <v>218</v>
      </c>
      <c r="B78">
        <v>0.05</v>
      </c>
    </row>
    <row r="80" spans="1:11" x14ac:dyDescent="0.25">
      <c r="A80" s="6" t="s">
        <v>267</v>
      </c>
    </row>
    <row r="81" spans="1:16" x14ac:dyDescent="0.25">
      <c r="A81" t="s">
        <v>268</v>
      </c>
    </row>
    <row r="83" spans="1:16" ht="13.8" thickBot="1" x14ac:dyDescent="0.3">
      <c r="A83" t="s">
        <v>269</v>
      </c>
    </row>
    <row r="84" spans="1:16" x14ac:dyDescent="0.25">
      <c r="A84" s="34" t="s">
        <v>270</v>
      </c>
      <c r="B84" s="34" t="s">
        <v>252</v>
      </c>
      <c r="C84" s="34" t="s">
        <v>253</v>
      </c>
      <c r="D84" s="34" t="s">
        <v>259</v>
      </c>
      <c r="E84" s="34" t="s">
        <v>205</v>
      </c>
    </row>
    <row r="85" spans="1:16" x14ac:dyDescent="0.25">
      <c r="A85" s="32" t="s">
        <v>334</v>
      </c>
      <c r="B85" s="32">
        <v>1</v>
      </c>
      <c r="C85" s="32">
        <v>0</v>
      </c>
      <c r="D85" s="32">
        <v>0</v>
      </c>
      <c r="E85" s="32" t="e">
        <v>#DIV/0!</v>
      </c>
      <c r="H85" s="22"/>
      <c r="I85" s="114"/>
      <c r="J85" s="22"/>
      <c r="K85" s="22"/>
      <c r="L85" s="22"/>
      <c r="M85" s="22"/>
      <c r="N85" s="22"/>
      <c r="O85" s="48"/>
      <c r="P85" s="22"/>
    </row>
    <row r="86" spans="1:16" x14ac:dyDescent="0.25">
      <c r="A86" s="32" t="s">
        <v>335</v>
      </c>
      <c r="B86" s="32">
        <v>8</v>
      </c>
      <c r="C86" s="32">
        <v>25474.362584017919</v>
      </c>
      <c r="D86" s="32">
        <v>3184.2953230022399</v>
      </c>
      <c r="E86" s="32">
        <v>3742624.9133437234</v>
      </c>
      <c r="H86" s="50"/>
      <c r="J86" s="8"/>
      <c r="K86" s="8"/>
      <c r="L86" s="8"/>
      <c r="M86" s="8"/>
      <c r="N86" s="8"/>
      <c r="O86" s="8"/>
      <c r="P86" s="8"/>
    </row>
    <row r="87" spans="1:16" x14ac:dyDescent="0.25">
      <c r="A87" s="32" t="s">
        <v>336</v>
      </c>
      <c r="B87" s="32">
        <v>15</v>
      </c>
      <c r="C87" s="32">
        <v>106152.1008948908</v>
      </c>
      <c r="D87" s="32">
        <v>7076.8067263260536</v>
      </c>
      <c r="E87" s="32">
        <v>53461805.199240826</v>
      </c>
      <c r="H87" s="50"/>
      <c r="J87" s="8"/>
      <c r="K87" s="8"/>
      <c r="L87" s="8"/>
      <c r="M87" s="8"/>
      <c r="N87" s="8"/>
      <c r="O87" s="8"/>
      <c r="P87" s="8"/>
    </row>
    <row r="88" spans="1:16" x14ac:dyDescent="0.25">
      <c r="A88" s="32" t="s">
        <v>337</v>
      </c>
      <c r="B88" s="32">
        <v>15</v>
      </c>
      <c r="C88" s="32">
        <v>107062.20655918159</v>
      </c>
      <c r="D88" s="32">
        <v>7137.480437278773</v>
      </c>
      <c r="E88" s="32">
        <v>33135605.778734513</v>
      </c>
      <c r="H88" s="50"/>
      <c r="J88" s="8"/>
      <c r="K88" s="8"/>
      <c r="L88" s="8"/>
      <c r="M88" s="8"/>
      <c r="N88" s="8"/>
      <c r="O88" s="8"/>
      <c r="P88" s="8"/>
    </row>
    <row r="89" spans="1:16" ht="13.8" thickBot="1" x14ac:dyDescent="0.3">
      <c r="A89" s="33" t="s">
        <v>338</v>
      </c>
      <c r="B89" s="33">
        <v>8</v>
      </c>
      <c r="C89" s="33">
        <v>77885.192657342646</v>
      </c>
      <c r="D89" s="33">
        <v>9735.6490821678308</v>
      </c>
      <c r="E89" s="33">
        <v>39554460.105070114</v>
      </c>
      <c r="J89" s="8"/>
      <c r="K89" s="8"/>
      <c r="L89" s="8"/>
      <c r="M89" s="8"/>
      <c r="N89" s="8"/>
      <c r="O89" s="8"/>
      <c r="P89" s="8"/>
    </row>
    <row r="90" spans="1:16" x14ac:dyDescent="0.25">
      <c r="J90" s="8"/>
      <c r="K90" s="8"/>
      <c r="L90" s="8"/>
      <c r="M90" s="8"/>
      <c r="N90" s="8"/>
      <c r="O90" s="8"/>
      <c r="P90" s="8"/>
    </row>
    <row r="91" spans="1:16" x14ac:dyDescent="0.25">
      <c r="J91" s="8"/>
      <c r="K91" s="8"/>
      <c r="L91" s="8"/>
      <c r="M91" s="8"/>
      <c r="N91" s="8"/>
      <c r="O91" s="8"/>
      <c r="P91" s="8"/>
    </row>
    <row r="92" spans="1:16" ht="13.8" thickBot="1" x14ac:dyDescent="0.3">
      <c r="A92" t="s">
        <v>271</v>
      </c>
      <c r="J92" s="8"/>
      <c r="K92" s="8"/>
      <c r="L92" s="8"/>
      <c r="M92" s="8"/>
      <c r="N92" s="8"/>
      <c r="O92" s="8"/>
      <c r="P92" s="8"/>
    </row>
    <row r="93" spans="1:16" x14ac:dyDescent="0.25">
      <c r="A93" s="34" t="s">
        <v>272</v>
      </c>
      <c r="B93" s="34" t="s">
        <v>273</v>
      </c>
      <c r="C93" s="34" t="s">
        <v>208</v>
      </c>
      <c r="D93" s="34" t="s">
        <v>274</v>
      </c>
      <c r="E93" s="34" t="s">
        <v>215</v>
      </c>
      <c r="F93" s="34" t="s">
        <v>275</v>
      </c>
      <c r="G93" s="34" t="s">
        <v>276</v>
      </c>
      <c r="J93" s="8"/>
      <c r="K93" s="8"/>
      <c r="L93" s="8"/>
      <c r="M93" s="8"/>
      <c r="N93" s="8"/>
      <c r="O93" s="8"/>
      <c r="P93" s="8"/>
    </row>
    <row r="94" spans="1:16" x14ac:dyDescent="0.25">
      <c r="A94" s="32" t="s">
        <v>277</v>
      </c>
      <c r="B94" s="32">
        <v>222433731.32427621</v>
      </c>
      <c r="C94" s="32">
        <v>4</v>
      </c>
      <c r="D94" s="32">
        <v>55608432.831069052</v>
      </c>
      <c r="E94" s="111">
        <v>1.5411689131913959</v>
      </c>
      <c r="F94" s="112">
        <v>0.20782791795200797</v>
      </c>
      <c r="G94" s="113">
        <v>2.5942633713457632</v>
      </c>
      <c r="J94" s="8"/>
      <c r="K94" s="8"/>
      <c r="L94" s="8"/>
      <c r="M94" s="8"/>
      <c r="N94" s="8"/>
      <c r="O94" s="8"/>
      <c r="P94" s="8"/>
    </row>
    <row r="95" spans="1:16" x14ac:dyDescent="0.25">
      <c r="A95" s="32" t="s">
        <v>278</v>
      </c>
      <c r="B95" s="32">
        <v>1515443348.8205523</v>
      </c>
      <c r="C95" s="32">
        <v>42</v>
      </c>
      <c r="D95" s="32">
        <v>36081984.495727435</v>
      </c>
      <c r="E95" s="32"/>
      <c r="F95" s="32"/>
      <c r="G95" s="32"/>
      <c r="J95" s="8"/>
      <c r="K95" s="8"/>
      <c r="L95" s="8"/>
      <c r="M95" s="8"/>
      <c r="N95" s="8"/>
      <c r="O95" s="8"/>
      <c r="P95" s="8"/>
    </row>
    <row r="96" spans="1:16" x14ac:dyDescent="0.25">
      <c r="A96" s="32"/>
      <c r="B96" s="32"/>
      <c r="C96" s="32"/>
      <c r="D96" s="32"/>
      <c r="E96" s="32"/>
      <c r="F96" s="32"/>
      <c r="G96" s="32"/>
      <c r="J96" s="8"/>
      <c r="K96" s="8"/>
      <c r="L96" s="8"/>
      <c r="M96" s="8"/>
      <c r="N96" s="8"/>
      <c r="O96" s="8"/>
      <c r="P96" s="8"/>
    </row>
    <row r="97" spans="1:16" ht="13.8" thickBot="1" x14ac:dyDescent="0.3">
      <c r="A97" s="33" t="s">
        <v>279</v>
      </c>
      <c r="B97" s="33">
        <v>1737877080.1448286</v>
      </c>
      <c r="C97" s="33">
        <v>46</v>
      </c>
      <c r="D97" s="33"/>
      <c r="E97" s="33"/>
      <c r="F97" s="33"/>
      <c r="G97" s="33"/>
      <c r="J97" s="8"/>
      <c r="K97" s="8"/>
      <c r="L97" s="8"/>
      <c r="M97" s="8"/>
      <c r="N97" s="8"/>
      <c r="O97" s="8"/>
      <c r="P97" s="8"/>
    </row>
    <row r="99" spans="1:16" x14ac:dyDescent="0.25">
      <c r="A99" s="6" t="s">
        <v>314</v>
      </c>
      <c r="B99" s="6" t="s">
        <v>215</v>
      </c>
      <c r="C99" s="6" t="s">
        <v>234</v>
      </c>
      <c r="D99" s="6" t="s">
        <v>276</v>
      </c>
      <c r="E99" s="6" t="s">
        <v>315</v>
      </c>
      <c r="F99" s="6" t="s">
        <v>230</v>
      </c>
      <c r="G99" s="50"/>
      <c r="H99" s="50"/>
    </row>
    <row r="100" spans="1:16" x14ac:dyDescent="0.25">
      <c r="B100" s="6" t="s">
        <v>246</v>
      </c>
      <c r="C100" s="6" t="s">
        <v>223</v>
      </c>
      <c r="D100" s="6" t="s">
        <v>218</v>
      </c>
      <c r="E100" s="6" t="s">
        <v>315</v>
      </c>
      <c r="F100" s="6" t="s">
        <v>230</v>
      </c>
    </row>
    <row r="101" spans="1:16" x14ac:dyDescent="0.25">
      <c r="A101" s="6"/>
    </row>
    <row r="102" spans="1:16" x14ac:dyDescent="0.25">
      <c r="A102" s="6" t="s">
        <v>215</v>
      </c>
      <c r="B102" s="6" t="s">
        <v>234</v>
      </c>
      <c r="C102" s="6" t="s">
        <v>276</v>
      </c>
      <c r="D102" s="6" t="s">
        <v>320</v>
      </c>
      <c r="E102" s="7" t="s">
        <v>230</v>
      </c>
    </row>
    <row r="103" spans="1:16" x14ac:dyDescent="0.25">
      <c r="A103" s="6" t="s">
        <v>246</v>
      </c>
      <c r="B103" s="6" t="s">
        <v>223</v>
      </c>
      <c r="C103" s="6" t="s">
        <v>218</v>
      </c>
      <c r="D103" s="6" t="s">
        <v>320</v>
      </c>
      <c r="E103" s="7" t="s">
        <v>284</v>
      </c>
    </row>
    <row r="105" spans="1:16" x14ac:dyDescent="0.25">
      <c r="A105" s="121" t="s">
        <v>285</v>
      </c>
    </row>
    <row r="107" spans="1:16" x14ac:dyDescent="0.25">
      <c r="A107" s="122" t="s">
        <v>286</v>
      </c>
    </row>
    <row r="110" spans="1:16" x14ac:dyDescent="0.25">
      <c r="A110" t="s">
        <v>268</v>
      </c>
    </row>
    <row r="112" spans="1:16" ht="13.8" thickBot="1" x14ac:dyDescent="0.3">
      <c r="A112" t="s">
        <v>269</v>
      </c>
    </row>
    <row r="113" spans="1:7" x14ac:dyDescent="0.25">
      <c r="A113" s="34" t="s">
        <v>270</v>
      </c>
      <c r="B113" s="34" t="s">
        <v>252</v>
      </c>
      <c r="C113" s="34" t="s">
        <v>253</v>
      </c>
      <c r="D113" s="34" t="s">
        <v>259</v>
      </c>
      <c r="E113" s="34" t="s">
        <v>205</v>
      </c>
    </row>
    <row r="114" spans="1:7" x14ac:dyDescent="0.25">
      <c r="A114" s="32" t="s">
        <v>102</v>
      </c>
      <c r="B114" s="32">
        <v>1</v>
      </c>
      <c r="C114" s="32">
        <v>38300</v>
      </c>
      <c r="D114" s="32">
        <v>38300</v>
      </c>
      <c r="E114" s="32" t="e">
        <v>#DIV/0!</v>
      </c>
    </row>
    <row r="115" spans="1:7" x14ac:dyDescent="0.25">
      <c r="A115" s="32" t="s">
        <v>61</v>
      </c>
      <c r="B115" s="32">
        <v>8</v>
      </c>
      <c r="C115" s="32">
        <v>108970.41249688822</v>
      </c>
      <c r="D115" s="32">
        <v>13621.301562111028</v>
      </c>
      <c r="E115" s="32">
        <v>15330895.432308197</v>
      </c>
    </row>
    <row r="116" spans="1:7" x14ac:dyDescent="0.25">
      <c r="A116" s="32" t="s">
        <v>52</v>
      </c>
      <c r="B116" s="32">
        <v>15</v>
      </c>
      <c r="C116" s="32">
        <v>215926.54956876996</v>
      </c>
      <c r="D116" s="32">
        <v>14395.103304584663</v>
      </c>
      <c r="E116" s="32">
        <v>107120226.74399839</v>
      </c>
    </row>
    <row r="117" spans="1:7" x14ac:dyDescent="0.25">
      <c r="A117" s="32" t="s">
        <v>77</v>
      </c>
      <c r="B117" s="32">
        <v>15</v>
      </c>
      <c r="C117" s="32">
        <v>263318.0537975913</v>
      </c>
      <c r="D117" s="32">
        <v>17554.536919839422</v>
      </c>
      <c r="E117" s="32">
        <v>87718063.270738602</v>
      </c>
    </row>
    <row r="118" spans="1:7" ht="13.8" thickBot="1" x14ac:dyDescent="0.3">
      <c r="A118" s="33" t="s">
        <v>140</v>
      </c>
      <c r="B118" s="33">
        <v>8</v>
      </c>
      <c r="C118" s="33">
        <v>214203.29961149962</v>
      </c>
      <c r="D118" s="33">
        <v>26775.412451437453</v>
      </c>
      <c r="E118" s="33">
        <v>147877732.16348743</v>
      </c>
    </row>
    <row r="121" spans="1:7" ht="13.8" thickBot="1" x14ac:dyDescent="0.3">
      <c r="A121" t="s">
        <v>271</v>
      </c>
    </row>
    <row r="122" spans="1:7" x14ac:dyDescent="0.25">
      <c r="A122" s="34" t="s">
        <v>272</v>
      </c>
      <c r="B122" s="34" t="s">
        <v>273</v>
      </c>
      <c r="C122" s="34" t="s">
        <v>208</v>
      </c>
      <c r="D122" s="34" t="s">
        <v>274</v>
      </c>
      <c r="E122" s="34" t="s">
        <v>215</v>
      </c>
      <c r="F122" s="34" t="s">
        <v>275</v>
      </c>
      <c r="G122" s="34" t="s">
        <v>276</v>
      </c>
    </row>
    <row r="123" spans="1:7" x14ac:dyDescent="0.25">
      <c r="A123" s="32" t="s">
        <v>277</v>
      </c>
      <c r="B123" s="32">
        <v>1378849136.7408051</v>
      </c>
      <c r="C123" s="32">
        <v>4</v>
      </c>
      <c r="D123" s="32">
        <v>344712284.18520129</v>
      </c>
      <c r="E123" s="111">
        <v>3.7408736507796494</v>
      </c>
      <c r="F123" s="112">
        <v>1.0832125322988207E-2</v>
      </c>
      <c r="G123" s="113">
        <v>2.5942633713457632</v>
      </c>
    </row>
    <row r="124" spans="1:7" x14ac:dyDescent="0.25">
      <c r="A124" s="32" t="s">
        <v>278</v>
      </c>
      <c r="B124" s="32">
        <v>3870196453.3768888</v>
      </c>
      <c r="C124" s="32">
        <v>42</v>
      </c>
      <c r="D124" s="32">
        <v>92147534.604211643</v>
      </c>
      <c r="E124" s="32"/>
      <c r="F124" s="32"/>
      <c r="G124" s="32"/>
    </row>
    <row r="125" spans="1:7" x14ac:dyDescent="0.25">
      <c r="A125" s="32"/>
      <c r="B125" s="32"/>
      <c r="C125" s="32"/>
      <c r="D125" s="32"/>
      <c r="E125" s="32"/>
      <c r="F125" s="32"/>
      <c r="G125" s="32"/>
    </row>
    <row r="126" spans="1:7" ht="13.8" thickBot="1" x14ac:dyDescent="0.3">
      <c r="A126" s="33" t="s">
        <v>279</v>
      </c>
      <c r="B126" s="33">
        <v>5249045590.1176939</v>
      </c>
      <c r="C126" s="33">
        <v>46</v>
      </c>
      <c r="D126" s="33"/>
      <c r="E126" s="33"/>
      <c r="F126" s="33"/>
      <c r="G126" s="33"/>
    </row>
    <row r="128" spans="1:7" x14ac:dyDescent="0.25">
      <c r="A128" s="6" t="s">
        <v>314</v>
      </c>
      <c r="B128" s="6" t="s">
        <v>215</v>
      </c>
      <c r="C128" s="6" t="s">
        <v>234</v>
      </c>
      <c r="D128" s="6" t="s">
        <v>276</v>
      </c>
      <c r="E128" s="6" t="s">
        <v>315</v>
      </c>
      <c r="F128" s="6" t="s">
        <v>230</v>
      </c>
    </row>
    <row r="129" spans="1:6" x14ac:dyDescent="0.25">
      <c r="B129" s="6" t="s">
        <v>246</v>
      </c>
      <c r="C129" s="6" t="s">
        <v>223</v>
      </c>
      <c r="D129" s="6" t="s">
        <v>218</v>
      </c>
      <c r="E129" s="6" t="s">
        <v>315</v>
      </c>
      <c r="F129" s="6" t="s">
        <v>230</v>
      </c>
    </row>
    <row r="130" spans="1:6" x14ac:dyDescent="0.25">
      <c r="A130" s="6"/>
    </row>
    <row r="131" spans="1:6" x14ac:dyDescent="0.25">
      <c r="A131" s="6" t="s">
        <v>215</v>
      </c>
      <c r="B131" s="6" t="s">
        <v>223</v>
      </c>
      <c r="C131" s="6" t="s">
        <v>276</v>
      </c>
      <c r="D131" s="6" t="s">
        <v>320</v>
      </c>
      <c r="E131" s="7" t="s">
        <v>235</v>
      </c>
    </row>
    <row r="132" spans="1:6" x14ac:dyDescent="0.25">
      <c r="A132" s="6" t="s">
        <v>246</v>
      </c>
      <c r="B132" s="6" t="s">
        <v>234</v>
      </c>
      <c r="C132" s="6" t="s">
        <v>218</v>
      </c>
      <c r="D132" s="6" t="s">
        <v>320</v>
      </c>
      <c r="E132" s="7" t="s">
        <v>341</v>
      </c>
    </row>
    <row r="134" spans="1:6" x14ac:dyDescent="0.25">
      <c r="A134" s="121" t="s">
        <v>342</v>
      </c>
    </row>
    <row r="136" spans="1:6" x14ac:dyDescent="0.25">
      <c r="A136" s="121" t="s">
        <v>343</v>
      </c>
      <c r="B136" s="121" t="s">
        <v>340</v>
      </c>
    </row>
    <row r="139" spans="1:6" x14ac:dyDescent="0.25">
      <c r="A139" s="6" t="s">
        <v>344</v>
      </c>
    </row>
    <row r="141" spans="1:6" x14ac:dyDescent="0.25">
      <c r="A141" t="s">
        <v>259</v>
      </c>
      <c r="B141">
        <v>38300</v>
      </c>
      <c r="C141">
        <v>13621.301562111028</v>
      </c>
      <c r="D141">
        <v>14395.103304584663</v>
      </c>
      <c r="E141">
        <v>17554.536919839422</v>
      </c>
      <c r="F141">
        <v>26775.412451437453</v>
      </c>
    </row>
    <row r="143" spans="1:6" x14ac:dyDescent="0.25">
      <c r="B143" s="123">
        <v>38300</v>
      </c>
      <c r="C143" s="123">
        <v>13621.301562111028</v>
      </c>
      <c r="D143" s="123">
        <v>14395.103304584663</v>
      </c>
      <c r="E143" s="123">
        <v>17554.536919839422</v>
      </c>
      <c r="F143" s="123">
        <v>26775.412451437453</v>
      </c>
    </row>
    <row r="144" spans="1:6" x14ac:dyDescent="0.25">
      <c r="A144" s="123">
        <v>38300</v>
      </c>
      <c r="B144">
        <f>$A144-B$143</f>
        <v>0</v>
      </c>
      <c r="C144">
        <f t="shared" ref="C144:F148" si="3">$A144-C$143</f>
        <v>24678.698437888972</v>
      </c>
      <c r="D144">
        <f t="shared" si="3"/>
        <v>23904.896695415337</v>
      </c>
      <c r="E144">
        <f t="shared" si="3"/>
        <v>20745.463080160578</v>
      </c>
      <c r="F144">
        <f t="shared" si="3"/>
        <v>11524.587548562547</v>
      </c>
    </row>
    <row r="145" spans="1:6" x14ac:dyDescent="0.25">
      <c r="A145" s="123">
        <v>13621.301562111028</v>
      </c>
      <c r="B145" s="124">
        <f t="shared" ref="B145:B148" si="4">$A145-B$143</f>
        <v>-24678.698437888972</v>
      </c>
      <c r="C145">
        <f t="shared" si="3"/>
        <v>0</v>
      </c>
      <c r="D145">
        <f t="shared" si="3"/>
        <v>-773.80174247363539</v>
      </c>
      <c r="E145">
        <f t="shared" si="3"/>
        <v>-3933.2353577283939</v>
      </c>
      <c r="F145">
        <f t="shared" si="3"/>
        <v>-13154.110889326425</v>
      </c>
    </row>
    <row r="146" spans="1:6" x14ac:dyDescent="0.25">
      <c r="A146" s="123">
        <v>14395.103304584663</v>
      </c>
      <c r="B146" s="124">
        <f t="shared" si="4"/>
        <v>-23904.896695415337</v>
      </c>
      <c r="C146" s="124">
        <f t="shared" si="3"/>
        <v>773.80174247363539</v>
      </c>
      <c r="D146">
        <f t="shared" si="3"/>
        <v>0</v>
      </c>
      <c r="E146">
        <f t="shared" si="3"/>
        <v>-3159.4336152547585</v>
      </c>
      <c r="F146">
        <f t="shared" si="3"/>
        <v>-12380.309146852789</v>
      </c>
    </row>
    <row r="147" spans="1:6" x14ac:dyDescent="0.25">
      <c r="A147" s="123">
        <v>17554.536919839422</v>
      </c>
      <c r="B147" s="124">
        <f t="shared" si="4"/>
        <v>-20745.463080160578</v>
      </c>
      <c r="C147" s="124">
        <f t="shared" si="3"/>
        <v>3933.2353577283939</v>
      </c>
      <c r="D147" s="124">
        <f t="shared" si="3"/>
        <v>3159.4336152547585</v>
      </c>
      <c r="E147">
        <f t="shared" si="3"/>
        <v>0</v>
      </c>
      <c r="F147">
        <f t="shared" si="3"/>
        <v>-9220.8755315980306</v>
      </c>
    </row>
    <row r="148" spans="1:6" x14ac:dyDescent="0.25">
      <c r="A148" s="123">
        <v>26775.412451437453</v>
      </c>
      <c r="B148" s="124">
        <f t="shared" si="4"/>
        <v>-11524.587548562547</v>
      </c>
      <c r="C148" s="124">
        <f t="shared" si="3"/>
        <v>13154.110889326425</v>
      </c>
      <c r="D148" s="124">
        <f t="shared" si="3"/>
        <v>12380.309146852789</v>
      </c>
      <c r="E148" s="124">
        <f t="shared" si="3"/>
        <v>9220.8755315980306</v>
      </c>
      <c r="F148">
        <f t="shared" si="3"/>
        <v>0</v>
      </c>
    </row>
    <row r="151" spans="1:6" x14ac:dyDescent="0.25">
      <c r="A151" s="6" t="s">
        <v>346</v>
      </c>
      <c r="C151" s="6"/>
    </row>
    <row r="152" spans="1:6" x14ac:dyDescent="0.25">
      <c r="A152" s="6" t="s">
        <v>345</v>
      </c>
      <c r="B152" s="126">
        <f>D124</f>
        <v>92147534.604211643</v>
      </c>
    </row>
    <row r="153" spans="1:6" x14ac:dyDescent="0.25">
      <c r="B153" s="125">
        <v>1</v>
      </c>
      <c r="C153" s="125">
        <v>8</v>
      </c>
      <c r="D153" s="125">
        <v>15</v>
      </c>
      <c r="E153" s="125">
        <v>15</v>
      </c>
      <c r="F153" s="125">
        <v>8</v>
      </c>
    </row>
    <row r="154" spans="1:6" x14ac:dyDescent="0.25">
      <c r="A154" s="125">
        <v>1</v>
      </c>
      <c r="B154">
        <f>SQRT($B$152 / 2 * (1/$A154 + 1/B$153))</f>
        <v>9599.3507386808014</v>
      </c>
    </row>
    <row r="155" spans="1:6" x14ac:dyDescent="0.25">
      <c r="A155" s="125">
        <v>8</v>
      </c>
      <c r="B155" s="124">
        <f>SQRT($B$152 / 2 * (1/$A155 + 1/B$153))</f>
        <v>7199.5130540106011</v>
      </c>
      <c r="C155">
        <f>SQRT($B$152 / 2 * (1/$A155 + 1/C$153))</f>
        <v>3393.8830011546443</v>
      </c>
    </row>
    <row r="156" spans="1:6" x14ac:dyDescent="0.25">
      <c r="A156" s="125">
        <v>15</v>
      </c>
      <c r="B156" s="124">
        <f>SQRT($B$152 / 2 * (1/$A156 + 1/B$153))</f>
        <v>7010.3745826391387</v>
      </c>
      <c r="C156" s="124">
        <f t="shared" ref="C156:F158" si="5">SQRT($B$152 / 2 * (1/$A156 + 1/C$153))</f>
        <v>2971.6671077982946</v>
      </c>
      <c r="D156">
        <f t="shared" si="5"/>
        <v>2478.5417030209737</v>
      </c>
    </row>
    <row r="157" spans="1:6" x14ac:dyDescent="0.25">
      <c r="A157" s="125">
        <v>15</v>
      </c>
      <c r="B157" s="124">
        <f>SQRT($B$152 / 2 * (1/$A157 + 1/B$153))</f>
        <v>7010.3745826391387</v>
      </c>
      <c r="C157" s="124">
        <f t="shared" si="5"/>
        <v>2971.6671077982946</v>
      </c>
      <c r="D157" s="124">
        <f t="shared" si="5"/>
        <v>2478.5417030209737</v>
      </c>
      <c r="E157">
        <f t="shared" si="5"/>
        <v>2478.5417030209737</v>
      </c>
    </row>
    <row r="158" spans="1:6" x14ac:dyDescent="0.25">
      <c r="A158" s="125">
        <v>8</v>
      </c>
      <c r="B158" s="124">
        <f>SQRT($B$152 / 2 * (1/$A158 + 1/B$153))</f>
        <v>7199.5130540106011</v>
      </c>
      <c r="C158" s="124">
        <f t="shared" si="5"/>
        <v>3393.8830011546443</v>
      </c>
      <c r="D158" s="124">
        <f t="shared" si="5"/>
        <v>2971.6671077982946</v>
      </c>
      <c r="E158" s="124">
        <f t="shared" si="5"/>
        <v>2971.6671077982946</v>
      </c>
      <c r="F158">
        <f t="shared" si="5"/>
        <v>3393.8830011546443</v>
      </c>
    </row>
    <row r="161" spans="1:8" x14ac:dyDescent="0.25">
      <c r="A161" s="6" t="s">
        <v>347</v>
      </c>
    </row>
    <row r="162" spans="1:8" x14ac:dyDescent="0.25">
      <c r="B162" s="127" t="s">
        <v>102</v>
      </c>
      <c r="C162" s="127" t="s">
        <v>61</v>
      </c>
      <c r="D162" s="127" t="s">
        <v>52</v>
      </c>
      <c r="E162" s="127" t="s">
        <v>77</v>
      </c>
      <c r="F162" s="127" t="s">
        <v>140</v>
      </c>
    </row>
    <row r="163" spans="1:8" x14ac:dyDescent="0.25">
      <c r="A163" s="127" t="s">
        <v>102</v>
      </c>
    </row>
    <row r="164" spans="1:8" x14ac:dyDescent="0.25">
      <c r="A164" s="127" t="s">
        <v>61</v>
      </c>
      <c r="B164">
        <f>B145/B155</f>
        <v>-3.4278288340822325</v>
      </c>
      <c r="H164" s="6" t="s">
        <v>348</v>
      </c>
    </row>
    <row r="165" spans="1:8" x14ac:dyDescent="0.25">
      <c r="A165" s="127" t="s">
        <v>52</v>
      </c>
      <c r="B165">
        <f t="shared" ref="B165" si="6">B146/B156</f>
        <v>-3.4099314399853444</v>
      </c>
      <c r="C165">
        <f>C146/C156</f>
        <v>0.26039314445518241</v>
      </c>
    </row>
    <row r="166" spans="1:8" x14ac:dyDescent="0.25">
      <c r="A166" s="127" t="s">
        <v>77</v>
      </c>
      <c r="B166">
        <f t="shared" ref="B166" si="7">B147/B157</f>
        <v>-2.9592517255120341</v>
      </c>
      <c r="C166">
        <f>C147/C157</f>
        <v>1.3235787236755883</v>
      </c>
      <c r="D166">
        <f>D147/D157</f>
        <v>1.2747147289891789</v>
      </c>
    </row>
    <row r="167" spans="1:8" x14ac:dyDescent="0.25">
      <c r="A167" s="127" t="s">
        <v>140</v>
      </c>
      <c r="B167">
        <f t="shared" ref="B167" si="8">B148/B158</f>
        <v>-1.6007454201562419</v>
      </c>
      <c r="C167">
        <f>C148/C158</f>
        <v>3.8758292153416072</v>
      </c>
      <c r="D167" s="128">
        <f>D148/D158</f>
        <v>4.1661157517826242</v>
      </c>
      <c r="E167">
        <f>E148/E158</f>
        <v>3.1029301725622185</v>
      </c>
    </row>
    <row r="169" spans="1:8" x14ac:dyDescent="0.25">
      <c r="A169" t="s">
        <v>349</v>
      </c>
      <c r="B169" s="126">
        <v>4.03</v>
      </c>
    </row>
    <row r="170" spans="1:8" ht="26.4" x14ac:dyDescent="0.25">
      <c r="A170" s="121" t="s">
        <v>350</v>
      </c>
      <c r="D170" s="130" t="s">
        <v>52</v>
      </c>
      <c r="E170" s="129" t="s">
        <v>85</v>
      </c>
      <c r="F170" s="130" t="s">
        <v>140</v>
      </c>
    </row>
    <row r="171" spans="1:8" x14ac:dyDescent="0.25">
      <c r="D171" s="129">
        <v>14395.103304584663</v>
      </c>
      <c r="E171" s="129" t="s">
        <v>85</v>
      </c>
      <c r="F171" s="129">
        <v>26775.412451437453</v>
      </c>
    </row>
    <row r="173" spans="1:8" x14ac:dyDescent="0.25">
      <c r="A173" s="131" t="s">
        <v>351</v>
      </c>
      <c r="B173" s="131"/>
      <c r="C173" s="131"/>
      <c r="D173" s="132">
        <f>F171/D171-1</f>
        <v>0.86003614457631672</v>
      </c>
      <c r="E173" s="131" t="s">
        <v>352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Form responses</vt:lpstr>
      <vt:lpstr>Data upravena</vt:lpstr>
      <vt:lpstr>Dvouvýběrový T-test</vt:lpstr>
      <vt:lpstr>Dvouvýběrový T-test výsledky</vt:lpstr>
      <vt:lpstr>Jednovýběrový (levostr.) T-test</vt:lpstr>
      <vt:lpstr>ANOVA jeden faktor - POHLAVÍ</vt:lpstr>
      <vt:lpstr>ANOVA jeden faktor - PLAT</vt:lpstr>
      <vt:lpstr>ANOVA jeden faktor - VĚK</vt:lpstr>
      <vt:lpstr>ANOVA jeden faktor - VZDĚLÁNÍ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Pasha</cp:lastModifiedBy>
  <dcterms:modified xsi:type="dcterms:W3CDTF">2022-05-03T01:32:47Z</dcterms:modified>
</cp:coreProperties>
</file>