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kovat\Desktop\Vícekriteriální rozhodování\"/>
    </mc:Choice>
  </mc:AlternateContent>
  <xr:revisionPtr revIDLastSave="0" documentId="10_ncr:100000_{404E2FF1-2863-4ED6-9E67-B7EBABA7BA80}" xr6:coauthVersionLast="31" xr6:coauthVersionMax="31" xr10:uidLastSave="{00000000-0000-0000-0000-000000000000}"/>
  <bookViews>
    <workbookView xWindow="0" yWindow="0" windowWidth="25200" windowHeight="11775" xr2:uid="{00000000-000D-0000-FFFF-FFFF00000000}"/>
  </bookViews>
  <sheets>
    <sheet name="Rozhodovací matice, kritéria" sheetId="7" r:id="rId1"/>
    <sheet name="váhy kritérií" sheetId="4" r:id="rId2"/>
    <sheet name="WSA" sheetId="2" r:id="rId3"/>
    <sheet name="TOPSIS" sheetId="6" r:id="rId4"/>
  </sheets>
  <calcPr calcId="179017"/>
</workbook>
</file>

<file path=xl/calcChain.xml><?xml version="1.0" encoding="utf-8"?>
<calcChain xmlns="http://schemas.openxmlformats.org/spreadsheetml/2006/main">
  <c r="D76" i="4" l="1"/>
  <c r="D67" i="4"/>
  <c r="D68" i="4"/>
  <c r="D69" i="4"/>
  <c r="D70" i="4"/>
  <c r="D71" i="4"/>
  <c r="D72" i="4"/>
  <c r="D73" i="4"/>
  <c r="D74" i="4"/>
  <c r="D75" i="4"/>
  <c r="D66" i="4"/>
  <c r="C76" i="4"/>
  <c r="L41" i="4"/>
  <c r="C41" i="4"/>
  <c r="D41" i="4"/>
  <c r="E41" i="4"/>
  <c r="F41" i="4"/>
  <c r="G41" i="4"/>
  <c r="H41" i="4"/>
  <c r="I41" i="4"/>
  <c r="J41" i="4"/>
  <c r="K41" i="4"/>
  <c r="B41" i="4"/>
  <c r="L40" i="4" l="1"/>
  <c r="K15" i="6" l="1"/>
  <c r="K16" i="6"/>
  <c r="K17" i="6"/>
  <c r="K18" i="6"/>
  <c r="K14" i="6"/>
  <c r="F15" i="6"/>
  <c r="F16" i="6"/>
  <c r="F17" i="6"/>
  <c r="F18" i="6"/>
  <c r="F14" i="6"/>
  <c r="E15" i="6"/>
  <c r="E16" i="6"/>
  <c r="E17" i="6"/>
  <c r="E18" i="6"/>
  <c r="E14" i="6"/>
  <c r="C23" i="4" l="1"/>
  <c r="K23" i="4"/>
  <c r="J23" i="4"/>
  <c r="I23" i="4"/>
  <c r="H23" i="4"/>
  <c r="G23" i="4"/>
  <c r="F23" i="4"/>
  <c r="E23" i="4"/>
  <c r="D23" i="4"/>
  <c r="B23" i="4"/>
  <c r="C21" i="6" l="1"/>
  <c r="C15" i="6"/>
  <c r="D15" i="6"/>
  <c r="G15" i="6"/>
  <c r="H15" i="6"/>
  <c r="I15" i="6"/>
  <c r="J15" i="6"/>
  <c r="C16" i="6"/>
  <c r="D16" i="6"/>
  <c r="G16" i="6"/>
  <c r="H16" i="6"/>
  <c r="I16" i="6"/>
  <c r="J16" i="6"/>
  <c r="C17" i="6"/>
  <c r="D17" i="6"/>
  <c r="G17" i="6"/>
  <c r="H17" i="6"/>
  <c r="I17" i="6"/>
  <c r="J17" i="6"/>
  <c r="C18" i="6"/>
  <c r="D18" i="6"/>
  <c r="G18" i="6"/>
  <c r="H18" i="6"/>
  <c r="I18" i="6"/>
  <c r="J18" i="6"/>
  <c r="F21" i="6"/>
  <c r="G14" i="6"/>
  <c r="G21" i="6" s="1"/>
  <c r="G22" i="6" s="1"/>
  <c r="H14" i="6"/>
  <c r="I14" i="6"/>
  <c r="J14" i="6"/>
  <c r="K21" i="6"/>
  <c r="C14" i="6"/>
  <c r="D14" i="6"/>
  <c r="B15" i="6"/>
  <c r="B16" i="6"/>
  <c r="B17" i="6"/>
  <c r="B18" i="6"/>
  <c r="B14" i="6"/>
  <c r="B21" i="6" s="1"/>
  <c r="B25" i="6" s="1"/>
  <c r="B24" i="6" l="1"/>
  <c r="B23" i="6"/>
  <c r="C22" i="6"/>
  <c r="C24" i="6"/>
  <c r="C32" i="6" s="1"/>
  <c r="C25" i="6"/>
  <c r="C26" i="6"/>
  <c r="C34" i="6" s="1"/>
  <c r="C23" i="6"/>
  <c r="C31" i="6" s="1"/>
  <c r="I21" i="6"/>
  <c r="I22" i="6" s="1"/>
  <c r="G25" i="6"/>
  <c r="G23" i="6"/>
  <c r="F25" i="6"/>
  <c r="F23" i="6"/>
  <c r="E21" i="6"/>
  <c r="E24" i="6" s="1"/>
  <c r="E32" i="6" s="1"/>
  <c r="H21" i="6"/>
  <c r="H24" i="6" s="1"/>
  <c r="K25" i="6"/>
  <c r="K33" i="6" s="1"/>
  <c r="K23" i="6"/>
  <c r="G26" i="6"/>
  <c r="G24" i="6"/>
  <c r="B26" i="6"/>
  <c r="C30" i="6"/>
  <c r="C27" i="6"/>
  <c r="F26" i="6"/>
  <c r="F24" i="6"/>
  <c r="K26" i="6"/>
  <c r="K24" i="6"/>
  <c r="K32" i="6" s="1"/>
  <c r="J21" i="6"/>
  <c r="J22" i="6" s="1"/>
  <c r="D21" i="6"/>
  <c r="D22" i="6" s="1"/>
  <c r="B22" i="6"/>
  <c r="F22" i="6"/>
  <c r="K22" i="6"/>
  <c r="K11" i="6"/>
  <c r="J11" i="6"/>
  <c r="I11" i="6"/>
  <c r="H11" i="6"/>
  <c r="G11" i="6"/>
  <c r="F11" i="6"/>
  <c r="F33" i="6" s="1"/>
  <c r="E11" i="6"/>
  <c r="D11" i="6"/>
  <c r="C11" i="6"/>
  <c r="C33" i="6" s="1"/>
  <c r="B11" i="6"/>
  <c r="B31" i="6" s="1"/>
  <c r="D26" i="6" l="1"/>
  <c r="D34" i="6" s="1"/>
  <c r="D25" i="6"/>
  <c r="D33" i="6" s="1"/>
  <c r="H23" i="6"/>
  <c r="H31" i="6" s="1"/>
  <c r="B33" i="6"/>
  <c r="I24" i="6"/>
  <c r="I32" i="6" s="1"/>
  <c r="K34" i="6"/>
  <c r="H26" i="6"/>
  <c r="H34" i="6" s="1"/>
  <c r="B32" i="6"/>
  <c r="D24" i="6"/>
  <c r="D32" i="6" s="1"/>
  <c r="K31" i="6"/>
  <c r="E26" i="6"/>
  <c r="E22" i="6"/>
  <c r="E27" i="6" s="1"/>
  <c r="E23" i="6"/>
  <c r="E31" i="6" s="1"/>
  <c r="E25" i="6"/>
  <c r="E33" i="6" s="1"/>
  <c r="G33" i="6"/>
  <c r="I23" i="6"/>
  <c r="I31" i="6" s="1"/>
  <c r="I26" i="6"/>
  <c r="I34" i="6" s="1"/>
  <c r="I25" i="6"/>
  <c r="I33" i="6"/>
  <c r="H22" i="6"/>
  <c r="H27" i="6" s="1"/>
  <c r="H25" i="6"/>
  <c r="J30" i="6"/>
  <c r="C41" i="6"/>
  <c r="C48" i="6"/>
  <c r="D30" i="6"/>
  <c r="F34" i="6"/>
  <c r="F31" i="6"/>
  <c r="F27" i="6"/>
  <c r="F30" i="6"/>
  <c r="C37" i="6"/>
  <c r="C38" i="6" s="1"/>
  <c r="C44" i="6"/>
  <c r="C47" i="6" s="1"/>
  <c r="B27" i="6"/>
  <c r="B30" i="6"/>
  <c r="F32" i="6"/>
  <c r="B34" i="6"/>
  <c r="J26" i="6"/>
  <c r="J34" i="6" s="1"/>
  <c r="J25" i="6"/>
  <c r="J33" i="6" s="1"/>
  <c r="K27" i="6"/>
  <c r="K30" i="6"/>
  <c r="J24" i="6"/>
  <c r="J32" i="6" s="1"/>
  <c r="C49" i="6"/>
  <c r="G34" i="6"/>
  <c r="J23" i="6"/>
  <c r="J31" i="6" s="1"/>
  <c r="G32" i="6"/>
  <c r="H32" i="6"/>
  <c r="H33" i="6"/>
  <c r="G30" i="6"/>
  <c r="I30" i="6"/>
  <c r="G31" i="6"/>
  <c r="E34" i="6"/>
  <c r="G27" i="6"/>
  <c r="D23" i="6"/>
  <c r="D31" i="6" s="1"/>
  <c r="C14" i="2"/>
  <c r="D14" i="2"/>
  <c r="E14" i="2"/>
  <c r="F14" i="2"/>
  <c r="G14" i="2"/>
  <c r="G16" i="2" s="1"/>
  <c r="G17" i="2" s="1"/>
  <c r="H14" i="2"/>
  <c r="H16" i="2" s="1"/>
  <c r="H17" i="2" s="1"/>
  <c r="I14" i="2"/>
  <c r="J14" i="2"/>
  <c r="K14" i="2"/>
  <c r="B14" i="2"/>
  <c r="C13" i="2"/>
  <c r="D13" i="2"/>
  <c r="E13" i="2"/>
  <c r="F13" i="2"/>
  <c r="G13" i="2"/>
  <c r="H13" i="2"/>
  <c r="I13" i="2"/>
  <c r="I16" i="2" s="1"/>
  <c r="I17" i="2" s="1"/>
  <c r="J13" i="2"/>
  <c r="J16" i="2" s="1"/>
  <c r="J17" i="2" s="1"/>
  <c r="K13" i="2"/>
  <c r="B13" i="2"/>
  <c r="K11" i="2"/>
  <c r="H30" i="6" l="1"/>
  <c r="C46" i="6"/>
  <c r="C40" i="6"/>
  <c r="C39" i="6"/>
  <c r="E30" i="6"/>
  <c r="B16" i="2"/>
  <c r="B17" i="2" s="1"/>
  <c r="D16" i="2"/>
  <c r="D17" i="2" s="1"/>
  <c r="C45" i="6"/>
  <c r="C16" i="2"/>
  <c r="C17" i="2" s="1"/>
  <c r="C42" i="6"/>
  <c r="I27" i="6"/>
  <c r="F16" i="2"/>
  <c r="F17" i="2" s="1"/>
  <c r="F21" i="2" s="1"/>
  <c r="K16" i="2"/>
  <c r="K17" i="2" s="1"/>
  <c r="E16" i="2"/>
  <c r="E17" i="2" s="1"/>
  <c r="E24" i="2" s="1"/>
  <c r="G37" i="6"/>
  <c r="G41" i="6" s="1"/>
  <c r="G44" i="6"/>
  <c r="G48" i="6" s="1"/>
  <c r="F37" i="6"/>
  <c r="F41" i="6" s="1"/>
  <c r="F44" i="6"/>
  <c r="F48" i="6" s="1"/>
  <c r="E37" i="6"/>
  <c r="E38" i="6" s="1"/>
  <c r="E44" i="6"/>
  <c r="J27" i="6"/>
  <c r="B37" i="6"/>
  <c r="B44" i="6"/>
  <c r="B45" i="6" s="1"/>
  <c r="J44" i="6"/>
  <c r="J46" i="6" s="1"/>
  <c r="J37" i="6"/>
  <c r="J41" i="6" s="1"/>
  <c r="H44" i="6"/>
  <c r="H46" i="6" s="1"/>
  <c r="H37" i="6"/>
  <c r="H39" i="6" s="1"/>
  <c r="H40" i="6"/>
  <c r="H47" i="6"/>
  <c r="B49" i="6"/>
  <c r="D27" i="6"/>
  <c r="I37" i="6"/>
  <c r="I42" i="6" s="1"/>
  <c r="I44" i="6"/>
  <c r="K37" i="6"/>
  <c r="K44" i="6"/>
  <c r="K45" i="6" s="1"/>
  <c r="F40" i="6"/>
  <c r="D44" i="6"/>
  <c r="D45" i="6" s="1"/>
  <c r="D37" i="6"/>
  <c r="D38" i="6" s="1"/>
  <c r="H22" i="2"/>
  <c r="G22" i="2"/>
  <c r="C24" i="2"/>
  <c r="J21" i="2"/>
  <c r="I21" i="2"/>
  <c r="H23" i="2"/>
  <c r="J24" i="2"/>
  <c r="G23" i="2"/>
  <c r="H20" i="2"/>
  <c r="I24" i="2"/>
  <c r="G20" i="2"/>
  <c r="C21" i="2"/>
  <c r="B23" i="2"/>
  <c r="B22" i="2"/>
  <c r="B21" i="2"/>
  <c r="F20" i="2"/>
  <c r="F22" i="2"/>
  <c r="F23" i="2"/>
  <c r="H21" i="2"/>
  <c r="H24" i="2"/>
  <c r="B20" i="2"/>
  <c r="J20" i="2"/>
  <c r="G21" i="2"/>
  <c r="J22" i="2"/>
  <c r="G24" i="2"/>
  <c r="J23" i="2"/>
  <c r="D23" i="2"/>
  <c r="B24" i="2"/>
  <c r="I20" i="2"/>
  <c r="C20" i="2"/>
  <c r="I22" i="2"/>
  <c r="C22" i="2"/>
  <c r="F24" i="2"/>
  <c r="I23" i="2"/>
  <c r="C23" i="2"/>
  <c r="E11" i="2"/>
  <c r="G11" i="2"/>
  <c r="D11" i="2"/>
  <c r="F11" i="2"/>
  <c r="H11" i="2"/>
  <c r="B11" i="2"/>
  <c r="I11" i="2"/>
  <c r="J11" i="2"/>
  <c r="C11" i="2"/>
  <c r="J45" i="6" l="1"/>
  <c r="D22" i="2"/>
  <c r="H38" i="6"/>
  <c r="J49" i="6"/>
  <c r="D21" i="2"/>
  <c r="D24" i="2"/>
  <c r="H42" i="6"/>
  <c r="D20" i="2"/>
  <c r="H41" i="6"/>
  <c r="G46" i="6"/>
  <c r="D46" i="6"/>
  <c r="J48" i="6"/>
  <c r="I38" i="6"/>
  <c r="G49" i="6"/>
  <c r="G47" i="6"/>
  <c r="J47" i="6"/>
  <c r="F49" i="6"/>
  <c r="E23" i="2"/>
  <c r="E20" i="2"/>
  <c r="K24" i="2"/>
  <c r="L24" i="2" s="1"/>
  <c r="E21" i="2"/>
  <c r="K23" i="2"/>
  <c r="K20" i="2"/>
  <c r="E22" i="2"/>
  <c r="L22" i="2" s="1"/>
  <c r="K22" i="2"/>
  <c r="K21" i="2"/>
  <c r="L21" i="2" s="1"/>
  <c r="I46" i="6"/>
  <c r="I48" i="6"/>
  <c r="I47" i="6"/>
  <c r="G39" i="6"/>
  <c r="B39" i="6"/>
  <c r="B40" i="6"/>
  <c r="B41" i="6"/>
  <c r="E46" i="6"/>
  <c r="E47" i="6"/>
  <c r="E48" i="6"/>
  <c r="G42" i="6"/>
  <c r="I49" i="6"/>
  <c r="I45" i="6"/>
  <c r="G40" i="6"/>
  <c r="E49" i="6"/>
  <c r="J38" i="6"/>
  <c r="E40" i="6"/>
  <c r="E39" i="6"/>
  <c r="E41" i="6"/>
  <c r="I41" i="6"/>
  <c r="I40" i="6"/>
  <c r="I39" i="6"/>
  <c r="E42" i="6"/>
  <c r="H49" i="6"/>
  <c r="J40" i="6"/>
  <c r="F38" i="6"/>
  <c r="G45" i="6"/>
  <c r="F39" i="6"/>
  <c r="K42" i="6"/>
  <c r="K40" i="6"/>
  <c r="K39" i="6"/>
  <c r="K41" i="6"/>
  <c r="D42" i="6"/>
  <c r="D40" i="6"/>
  <c r="D41" i="6"/>
  <c r="J42" i="6"/>
  <c r="J39" i="6"/>
  <c r="D47" i="6"/>
  <c r="D48" i="6"/>
  <c r="D49" i="6"/>
  <c r="K38" i="6"/>
  <c r="B42" i="6"/>
  <c r="B38" i="6"/>
  <c r="F46" i="6"/>
  <c r="F47" i="6"/>
  <c r="K49" i="6"/>
  <c r="K48" i="6"/>
  <c r="K46" i="6"/>
  <c r="K47" i="6"/>
  <c r="H48" i="6"/>
  <c r="H45" i="6"/>
  <c r="F42" i="6"/>
  <c r="B47" i="6"/>
  <c r="B46" i="6"/>
  <c r="B48" i="6"/>
  <c r="E45" i="6"/>
  <c r="F45" i="6"/>
  <c r="G38" i="6"/>
  <c r="D39" i="6"/>
  <c r="L23" i="2"/>
  <c r="L20" i="2"/>
  <c r="L46" i="6" l="1"/>
  <c r="L39" i="6"/>
  <c r="M46" i="6" s="1"/>
  <c r="L49" i="6"/>
  <c r="L45" i="6"/>
  <c r="M24" i="2"/>
  <c r="M23" i="2"/>
  <c r="L48" i="6"/>
  <c r="L41" i="6"/>
  <c r="L38" i="6"/>
  <c r="L47" i="6"/>
  <c r="L42" i="6"/>
  <c r="L40" i="6"/>
  <c r="M22" i="2"/>
  <c r="M21" i="2"/>
  <c r="M20" i="2"/>
  <c r="M45" i="6" l="1"/>
  <c r="M48" i="6"/>
  <c r="M49" i="6"/>
  <c r="M47" i="6"/>
  <c r="N47" i="6" s="1"/>
  <c r="N46" i="6" l="1"/>
  <c r="N45" i="6"/>
  <c r="N48" i="6"/>
  <c r="N49" i="6"/>
  <c r="L12" i="4" l="1"/>
  <c r="E13" i="4" s="1"/>
  <c r="H13" i="4" l="1"/>
  <c r="G13" i="4"/>
  <c r="K13" i="4"/>
  <c r="I13" i="4"/>
  <c r="F13" i="4"/>
  <c r="C13" i="4"/>
  <c r="J13" i="4"/>
  <c r="B13" i="4"/>
  <c r="D13" i="4"/>
</calcChain>
</file>

<file path=xl/sharedStrings.xml><?xml version="1.0" encoding="utf-8"?>
<sst xmlns="http://schemas.openxmlformats.org/spreadsheetml/2006/main" count="375" uniqueCount="100">
  <si>
    <t>váhy</t>
  </si>
  <si>
    <t>kritérium</t>
  </si>
  <si>
    <t>MIN</t>
  </si>
  <si>
    <t>nejlepší</t>
  </si>
  <si>
    <t>nejhorší</t>
  </si>
  <si>
    <t>vážený součet bodů</t>
  </si>
  <si>
    <t>1. převod kritérií na maximalizační</t>
  </si>
  <si>
    <t>2. transformace na sloupcové vektory jednotkových norem</t>
  </si>
  <si>
    <t>norma</t>
  </si>
  <si>
    <t>kontrola</t>
  </si>
  <si>
    <t>3. transformace vahami</t>
  </si>
  <si>
    <t>4. výpočet vzdáleností od ideální a bazální varianty</t>
  </si>
  <si>
    <t>ideální</t>
  </si>
  <si>
    <t>bazální</t>
  </si>
  <si>
    <t>5. relativní ukazatel vzdálenosti od bazální varianty</t>
  </si>
  <si>
    <t>A</t>
  </si>
  <si>
    <t>B</t>
  </si>
  <si>
    <t>C</t>
  </si>
  <si>
    <t>D</t>
  </si>
  <si>
    <t>E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</si>
  <si>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</si>
  <si>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</si>
  <si>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</si>
  <si>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</si>
  <si>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</si>
  <si>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</si>
  <si>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</si>
  <si>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</si>
  <si>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</si>
  <si>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</si>
  <si>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 xml:space="preserve"> kvalita</t>
  </si>
  <si>
    <t xml:space="preserve"> cena</t>
  </si>
  <si>
    <t xml:space="preserve"> sídlo</t>
  </si>
  <si>
    <t xml:space="preserve"> flexibilita</t>
  </si>
  <si>
    <t xml:space="preserve"> inovace</t>
  </si>
  <si>
    <t xml:space="preserve"> platby</t>
  </si>
  <si>
    <t xml:space="preserve"> zpožděné dodávky</t>
  </si>
  <si>
    <t xml:space="preserve"> reklamace</t>
  </si>
  <si>
    <t>systém komunikace</t>
  </si>
  <si>
    <t xml:space="preserve"> chybovost</t>
  </si>
  <si>
    <t>kritéria/  dodavatelé</t>
  </si>
  <si>
    <t>Kritéria</t>
  </si>
  <si>
    <t>směrnice</t>
  </si>
  <si>
    <t>abs. člen</t>
  </si>
  <si>
    <t>%</t>
  </si>
  <si>
    <t>Skupina</t>
  </si>
  <si>
    <t>Váha skupiny</t>
  </si>
  <si>
    <t>Podskupina</t>
  </si>
  <si>
    <t>Váha podskupiny</t>
  </si>
  <si>
    <t>Váhy kritérií</t>
  </si>
  <si>
    <t>Výsledné váhy</t>
  </si>
  <si>
    <t>S1</t>
  </si>
  <si>
    <t>S2</t>
  </si>
  <si>
    <t>S3</t>
  </si>
  <si>
    <t>S4</t>
  </si>
  <si>
    <t>S4-1</t>
  </si>
  <si>
    <t>S4-2</t>
  </si>
  <si>
    <t>kvalita</t>
  </si>
  <si>
    <t>cena</t>
  </si>
  <si>
    <t>reklamace</t>
  </si>
  <si>
    <t>chybovost</t>
  </si>
  <si>
    <t>zpožděné dodávky</t>
  </si>
  <si>
    <t>flexibilita</t>
  </si>
  <si>
    <t xml:space="preserve">inovace </t>
  </si>
  <si>
    <t>platby</t>
  </si>
  <si>
    <t>sídlo</t>
  </si>
  <si>
    <t>VÁHY KRITÉRIÍ</t>
  </si>
  <si>
    <t>udělené body</t>
  </si>
  <si>
    <t>1. Metoda bodovací</t>
  </si>
  <si>
    <t>2. Metoda postupného rozvrhu vah</t>
  </si>
  <si>
    <t>3. Metoda pořadí</t>
  </si>
  <si>
    <t>Kritérium</t>
  </si>
  <si>
    <t>Pořadí</t>
  </si>
  <si>
    <t>Normovaná váha</t>
  </si>
  <si>
    <t>Metoda bodovací</t>
  </si>
  <si>
    <t>Metoda pořadí</t>
  </si>
  <si>
    <t>Post. rozvrh vah</t>
  </si>
  <si>
    <t>Fullerova metoda</t>
  </si>
  <si>
    <t>SUMA VŠECH VAH</t>
  </si>
  <si>
    <t>Kvalita</t>
  </si>
  <si>
    <t>Cena</t>
  </si>
  <si>
    <t>Sídlo</t>
  </si>
  <si>
    <t>Flexibilita</t>
  </si>
  <si>
    <t>Inovace</t>
  </si>
  <si>
    <t>Platby</t>
  </si>
  <si>
    <t>Zpožděné dodávky</t>
  </si>
  <si>
    <t>Reklamace</t>
  </si>
  <si>
    <t>Komunikace</t>
  </si>
  <si>
    <t>Chybovost</t>
  </si>
  <si>
    <t>Dodavatelé/kritéria</t>
  </si>
  <si>
    <t>Kvalita výrobků</t>
  </si>
  <si>
    <t>Sídlo dodavatele</t>
  </si>
  <si>
    <t>Platební podmínky</t>
  </si>
  <si>
    <t>Kominikacee</t>
  </si>
  <si>
    <t xml:space="preserve">Cenové podmínky </t>
  </si>
  <si>
    <t>Subjektivní hodnocení dle zkušeností uskutečněných nákupů, stupnice od 1 do 5, kde 1 je nejlepší a 5 nejhorší.</t>
  </si>
  <si>
    <t>ROZHODOVACÍ MATICE pro výběr portfolia potenciálních dodavatelů</t>
  </si>
  <si>
    <t>řada</t>
  </si>
  <si>
    <t>Počet preferencí</t>
  </si>
  <si>
    <t>4. Fullerova metoda (významnější kritérium vyznačeno)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</si>
</sst>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7030A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charset val="238"/>
    </font>
    <font>
      <sz val="11"/>
      <color rgb="FFBFBFBF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sz val="10"/>
      <color rgb="FF212529"/>
      <name val="Gilroy"/>
    </font>
    <font>
      <sz val="12"/>
      <color theme="1"/>
      <name val="Times New Roman"/>
      <family val="1"/>
      <charset val="238"/>
    </font>
    <font>
      <sz val="12"/>
      <color rgb="FF212529"/>
      <name val="Times New Roman"/>
      <family val="1"/>
      <charset val="238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0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1" fontId="0" fillId="0" borderId="0" xfId="0" applyNumberFormat="1"/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12" fillId="0" borderId="0" xfId="0" applyFont="1"/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4" fillId="0" borderId="17" xfId="0" applyFont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14" fillId="0" borderId="17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5" fillId="0" borderId="0" xfId="0" applyFont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3" fillId="6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0" fillId="0" borderId="0" xfId="1" applyNumberFormat="1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6" fillId="0" borderId="0" xfId="0" applyFont="1"/>
    <xf numFmtId="2" fontId="3" fillId="0" borderId="0" xfId="0" applyNumberFormat="1" applyFont="1" applyAlignment="1">
      <alignment horizontal="center" vertical="center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24" xfId="0" applyFont="1" applyBorder="1" applyAlignment="1">
      <alignment horizontal="center" vertical="center"/>
    </xf>
    <xf numFmtId="0" fontId="17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6" borderId="18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8" xfId="0" applyFont="1" applyBorder="1"/>
    <xf numFmtId="0" fontId="3" fillId="0" borderId="26" xfId="0" applyFont="1" applyBorder="1"/>
    <xf numFmtId="0" fontId="3" fillId="0" borderId="19" xfId="0" applyFont="1" applyBorder="1" applyAlignment="1">
      <alignment horizontal="center" vertical="center"/>
    </xf>
    <xf numFmtId="0" fontId="4" fillId="0" borderId="46" xfId="0" applyFont="1" applyBorder="1"/>
    <xf numFmtId="2" fontId="3" fillId="4" borderId="7" xfId="1" applyNumberFormat="1" applyFont="1" applyFill="1" applyBorder="1" applyAlignment="1">
      <alignment horizontal="center" vertical="center"/>
    </xf>
    <xf numFmtId="2" fontId="3" fillId="4" borderId="47" xfId="1" applyNumberFormat="1" applyFont="1" applyFill="1" applyBorder="1" applyAlignment="1">
      <alignment horizontal="center" vertical="center"/>
    </xf>
    <xf numFmtId="0" fontId="3" fillId="7" borderId="38" xfId="1" applyNumberFormat="1" applyFont="1" applyFill="1" applyBorder="1" applyAlignment="1">
      <alignment horizontal="center"/>
    </xf>
    <xf numFmtId="0" fontId="3" fillId="7" borderId="40" xfId="1" applyNumberFormat="1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3" fillId="5" borderId="5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14" fillId="0" borderId="48" xfId="0" applyFont="1" applyBorder="1" applyAlignment="1">
      <alignment horizontal="left" vertical="center"/>
    </xf>
    <xf numFmtId="0" fontId="14" fillId="0" borderId="28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3" fillId="0" borderId="23" xfId="1" applyNumberFormat="1" applyFont="1" applyFill="1" applyBorder="1" applyAlignment="1">
      <alignment horizontal="center"/>
    </xf>
    <xf numFmtId="0" fontId="3" fillId="0" borderId="23" xfId="1" applyNumberFormat="1" applyFont="1" applyBorder="1" applyAlignment="1">
      <alignment horizontal="center"/>
    </xf>
    <xf numFmtId="0" fontId="3" fillId="0" borderId="41" xfId="1" applyNumberFormat="1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/>
    </xf>
    <xf numFmtId="2" fontId="3" fillId="0" borderId="23" xfId="1" applyNumberFormat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" fontId="3" fillId="0" borderId="2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13" fillId="0" borderId="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1" fillId="5" borderId="52" xfId="0" applyFont="1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0" xfId="0" applyFill="1"/>
    <xf numFmtId="0" fontId="26" fillId="0" borderId="0" xfId="0" applyFont="1"/>
    <xf numFmtId="0" fontId="0" fillId="0" borderId="0" xfId="0"/>
    <xf numFmtId="0" fontId="23" fillId="0" borderId="0" xfId="0" applyFont="1"/>
    <xf numFmtId="0" fontId="14" fillId="0" borderId="4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3" fillId="0" borderId="27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3" xfId="0" applyFont="1" applyBorder="1"/>
    <xf numFmtId="0" fontId="0" fillId="0" borderId="23" xfId="0" applyBorder="1"/>
    <xf numFmtId="0" fontId="14" fillId="0" borderId="35" xfId="0" applyFont="1" applyFill="1" applyBorder="1" applyAlignment="1">
      <alignment horizontal="left" vertical="center"/>
    </xf>
    <xf numFmtId="0" fontId="0" fillId="0" borderId="45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38" xfId="0" applyFont="1" applyFill="1" applyBorder="1" applyAlignment="1">
      <alignment horizontal="left"/>
    </xf>
    <xf numFmtId="2" fontId="0" fillId="0" borderId="38" xfId="0" applyNumberFormat="1" applyFill="1" applyBorder="1" applyAlignment="1">
      <alignment horizontal="center"/>
    </xf>
    <xf numFmtId="2" fontId="0" fillId="0" borderId="55" xfId="0" applyNumberFormat="1" applyFill="1" applyBorder="1" applyAlignment="1">
      <alignment horizontal="center"/>
    </xf>
    <xf numFmtId="0" fontId="22" fillId="0" borderId="0" xfId="0" applyFont="1" applyAlignment="1"/>
    <xf numFmtId="0" fontId="0" fillId="0" borderId="0" xfId="0" applyAlignment="1"/>
    <xf numFmtId="0" fontId="0" fillId="0" borderId="0" xfId="0" applyFill="1" applyAlignment="1">
      <alignment horizontal="center" vertical="center"/>
    </xf>
    <xf numFmtId="0" fontId="14" fillId="0" borderId="41" xfId="0" applyFont="1" applyFill="1" applyBorder="1" applyAlignment="1">
      <alignment horizontal="center" vertical="center" wrapText="1"/>
    </xf>
    <xf numFmtId="2" fontId="0" fillId="0" borderId="41" xfId="1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49C2B-F171-4CBF-BB28-5AA62957AE71}">
  <sheetPr>
    <pageSetUpPr fitToPage="1"/>
  </sheetPr>
  <dimension ref="A1:K11"/>
  <sheetViews>
    <sheetView tabSelected="1" workbookViewId="0">
      <selection sqref="A1:K11"/>
    </sheetView>
  </sheetViews>
  <sheetFormatPr defaultRowHeight="15"/>
  <cols>
    <col min="1" max="1" width="11.5703125" customWidth="1"/>
    <col min="2" max="11" width="11.7109375" customWidth="1"/>
  </cols>
  <sheetData>
    <row r="1" spans="1:11" ht="27.6" customHeight="1">
      <c r="A1" s="168" t="s">
        <v>96</v>
      </c>
      <c r="B1" s="167"/>
      <c r="C1" s="167"/>
      <c r="D1" s="167"/>
      <c r="E1" s="167"/>
      <c r="F1" s="167"/>
      <c r="G1" s="167"/>
      <c r="H1" s="167"/>
      <c r="I1" s="167"/>
      <c r="J1" s="167"/>
    </row>
    <row r="3" spans="1:11" ht="37.9" customHeight="1">
      <c r="A3" s="117" t="s">
        <v>89</v>
      </c>
      <c r="B3" s="138" t="s">
        <v>90</v>
      </c>
      <c r="C3" s="139" t="s">
        <v>94</v>
      </c>
      <c r="D3" s="138" t="s">
        <v>91</v>
      </c>
      <c r="E3" s="138" t="s">
        <v>82</v>
      </c>
      <c r="F3" s="138" t="s">
        <v>83</v>
      </c>
      <c r="G3" s="138" t="s">
        <v>92</v>
      </c>
      <c r="H3" s="138" t="s">
        <v>85</v>
      </c>
      <c r="I3" s="138" t="s">
        <v>86</v>
      </c>
      <c r="J3" s="138" t="s">
        <v>93</v>
      </c>
      <c r="K3" s="138" t="s">
        <v>88</v>
      </c>
    </row>
    <row r="4" spans="1:11">
      <c r="A4" s="140" t="s">
        <v>15</v>
      </c>
      <c r="B4" s="23">
        <v>2</v>
      </c>
      <c r="C4" s="23">
        <v>1</v>
      </c>
      <c r="D4" s="23">
        <v>1</v>
      </c>
      <c r="E4" s="23">
        <v>2</v>
      </c>
      <c r="F4" s="23">
        <v>3</v>
      </c>
      <c r="G4" s="23">
        <v>1</v>
      </c>
      <c r="H4" s="23">
        <v>2</v>
      </c>
      <c r="I4" s="24">
        <v>1</v>
      </c>
      <c r="J4" s="24">
        <v>1</v>
      </c>
      <c r="K4" s="25">
        <v>3</v>
      </c>
    </row>
    <row r="5" spans="1:11">
      <c r="A5" s="141" t="s">
        <v>16</v>
      </c>
      <c r="B5" s="3">
        <v>2</v>
      </c>
      <c r="C5" s="3">
        <v>3</v>
      </c>
      <c r="D5" s="3">
        <v>2</v>
      </c>
      <c r="E5" s="3">
        <v>1</v>
      </c>
      <c r="F5" s="3">
        <v>2</v>
      </c>
      <c r="G5" s="3">
        <v>2</v>
      </c>
      <c r="H5" s="3">
        <v>2</v>
      </c>
      <c r="I5" s="18">
        <v>1</v>
      </c>
      <c r="J5" s="18">
        <v>3</v>
      </c>
      <c r="K5" s="26">
        <v>2</v>
      </c>
    </row>
    <row r="6" spans="1:11">
      <c r="A6" s="141" t="s">
        <v>17</v>
      </c>
      <c r="B6" s="3">
        <v>3</v>
      </c>
      <c r="C6" s="3">
        <v>2</v>
      </c>
      <c r="D6" s="3">
        <v>3</v>
      </c>
      <c r="E6" s="3">
        <v>2</v>
      </c>
      <c r="F6" s="96">
        <v>4</v>
      </c>
      <c r="G6" s="3">
        <v>3</v>
      </c>
      <c r="H6" s="3">
        <v>2</v>
      </c>
      <c r="I6" s="18">
        <v>3</v>
      </c>
      <c r="J6" s="18">
        <v>2</v>
      </c>
      <c r="K6" s="97">
        <v>4</v>
      </c>
    </row>
    <row r="7" spans="1:11">
      <c r="A7" s="141" t="s">
        <v>18</v>
      </c>
      <c r="B7" s="3">
        <v>1</v>
      </c>
      <c r="C7" s="3">
        <v>3</v>
      </c>
      <c r="D7" s="3">
        <v>2</v>
      </c>
      <c r="E7" s="3">
        <v>2</v>
      </c>
      <c r="F7" s="3">
        <v>1</v>
      </c>
      <c r="G7" s="3">
        <v>1</v>
      </c>
      <c r="H7" s="3">
        <v>1</v>
      </c>
      <c r="I7" s="18">
        <v>1</v>
      </c>
      <c r="J7" s="18">
        <v>2</v>
      </c>
      <c r="K7" s="26">
        <v>2</v>
      </c>
    </row>
    <row r="8" spans="1:11" ht="15.75" thickBot="1">
      <c r="A8" s="142" t="s">
        <v>19</v>
      </c>
      <c r="B8" s="27">
        <v>2</v>
      </c>
      <c r="C8" s="27">
        <v>2</v>
      </c>
      <c r="D8" s="27">
        <v>3</v>
      </c>
      <c r="E8" s="98">
        <v>4</v>
      </c>
      <c r="F8" s="27">
        <v>2</v>
      </c>
      <c r="G8" s="27">
        <v>2</v>
      </c>
      <c r="H8" s="27">
        <v>3</v>
      </c>
      <c r="I8" s="27">
        <v>2</v>
      </c>
      <c r="J8" s="27">
        <v>3</v>
      </c>
      <c r="K8" s="28">
        <v>2</v>
      </c>
    </row>
    <row r="9" spans="1:11" ht="15.75">
      <c r="A9" s="144"/>
      <c r="B9" s="144"/>
      <c r="C9" s="144"/>
      <c r="D9" s="144"/>
    </row>
    <row r="10" spans="1:11" ht="15.75">
      <c r="A10" s="166" t="s">
        <v>95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</row>
    <row r="11" spans="1:11">
      <c r="A11" s="143"/>
    </row>
  </sheetData>
  <mergeCells count="2">
    <mergeCell ref="A10:K10"/>
    <mergeCell ref="A1:J1"/>
  </mergeCells>
  <pageMargins left="0.25" right="0.2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E1B0-24FB-4201-BA3A-B7CCAA7BB269}">
  <sheetPr>
    <pageSetUpPr fitToPage="1"/>
  </sheetPr>
  <dimension ref="A1:W89"/>
  <sheetViews>
    <sheetView topLeftCell="A22" zoomScale="90" zoomScaleNormal="90" workbookViewId="0">
      <selection activeCell="A38" sqref="A38:L41"/>
    </sheetView>
  </sheetViews>
  <sheetFormatPr defaultRowHeight="15"/>
  <cols>
    <col min="1" max="1" width="16" customWidth="1"/>
    <col min="2" max="2" width="10.28515625" customWidth="1"/>
    <col min="3" max="3" width="11" customWidth="1"/>
    <col min="4" max="4" width="11.28515625" customWidth="1"/>
    <col min="5" max="5" width="10.28515625" customWidth="1"/>
    <col min="6" max="6" width="11.28515625" customWidth="1"/>
    <col min="7" max="11" width="10.28515625" customWidth="1"/>
    <col min="12" max="12" width="10.28515625" style="13" customWidth="1"/>
    <col min="13" max="13" width="22.28515625" customWidth="1"/>
    <col min="14" max="14" width="9.140625" customWidth="1"/>
    <col min="15" max="15" width="10.7109375" customWidth="1"/>
    <col min="16" max="16" width="17.140625" customWidth="1"/>
    <col min="17" max="20" width="10.7109375" customWidth="1"/>
  </cols>
  <sheetData>
    <row r="1" spans="1:16" ht="28.5" customHeight="1" thickBot="1"/>
    <row r="2" spans="1:16" ht="15" customHeight="1" thickBot="1">
      <c r="A2" s="30" t="s">
        <v>41</v>
      </c>
      <c r="B2" s="20" t="s">
        <v>20</v>
      </c>
      <c r="C2" s="20" t="s">
        <v>21</v>
      </c>
      <c r="D2" s="20" t="s">
        <v>22</v>
      </c>
      <c r="E2" s="20" t="s">
        <v>23</v>
      </c>
      <c r="F2" s="20" t="s">
        <v>24</v>
      </c>
      <c r="G2" s="20" t="s">
        <v>25</v>
      </c>
      <c r="H2" s="20" t="s">
        <v>26</v>
      </c>
      <c r="I2" s="20" t="s">
        <v>27</v>
      </c>
      <c r="J2" s="20" t="s">
        <v>28</v>
      </c>
      <c r="K2" s="20" t="s">
        <v>29</v>
      </c>
      <c r="L2" s="4"/>
      <c r="M2" s="1"/>
      <c r="N2" s="1"/>
      <c r="O2" s="1"/>
      <c r="P2" s="1"/>
    </row>
    <row r="3" spans="1:16" ht="45.95" customHeight="1">
      <c r="A3" s="29" t="s">
        <v>40</v>
      </c>
      <c r="B3" s="46" t="s">
        <v>30</v>
      </c>
      <c r="C3" s="75" t="s">
        <v>31</v>
      </c>
      <c r="D3" s="75" t="s">
        <v>32</v>
      </c>
      <c r="E3" s="21" t="s">
        <v>33</v>
      </c>
      <c r="F3" s="21" t="s">
        <v>34</v>
      </c>
      <c r="G3" s="75" t="s">
        <v>35</v>
      </c>
      <c r="H3" s="21" t="s">
        <v>36</v>
      </c>
      <c r="I3" s="21" t="s">
        <v>37</v>
      </c>
      <c r="J3" s="75" t="s">
        <v>38</v>
      </c>
      <c r="K3" s="21" t="s">
        <v>39</v>
      </c>
      <c r="L3" s="145"/>
      <c r="M3" s="19"/>
      <c r="N3" s="8"/>
      <c r="O3" s="8"/>
      <c r="P3" s="8"/>
    </row>
    <row r="4" spans="1:16">
      <c r="A4" s="47" t="s">
        <v>15</v>
      </c>
      <c r="B4" s="23">
        <v>2</v>
      </c>
      <c r="C4" s="23">
        <v>1</v>
      </c>
      <c r="D4" s="23">
        <v>1</v>
      </c>
      <c r="E4" s="23">
        <v>2</v>
      </c>
      <c r="F4" s="23">
        <v>3</v>
      </c>
      <c r="G4" s="23">
        <v>1</v>
      </c>
      <c r="H4" s="23">
        <v>2</v>
      </c>
      <c r="I4" s="24">
        <v>1</v>
      </c>
      <c r="J4" s="24">
        <v>1</v>
      </c>
      <c r="K4" s="25">
        <v>3</v>
      </c>
      <c r="L4" s="145"/>
      <c r="M4" s="19"/>
      <c r="N4" s="8"/>
      <c r="O4" s="8"/>
      <c r="P4" s="8"/>
    </row>
    <row r="5" spans="1:16">
      <c r="A5" s="48" t="s">
        <v>16</v>
      </c>
      <c r="B5" s="3">
        <v>2</v>
      </c>
      <c r="C5" s="3">
        <v>3</v>
      </c>
      <c r="D5" s="3">
        <v>2</v>
      </c>
      <c r="E5" s="3">
        <v>1</v>
      </c>
      <c r="F5" s="3">
        <v>2</v>
      </c>
      <c r="G5" s="3">
        <v>2</v>
      </c>
      <c r="H5" s="3">
        <v>2</v>
      </c>
      <c r="I5" s="18">
        <v>1</v>
      </c>
      <c r="J5" s="18">
        <v>3</v>
      </c>
      <c r="K5" s="26">
        <v>2</v>
      </c>
      <c r="L5" s="145"/>
      <c r="M5" s="19"/>
      <c r="N5" s="8"/>
      <c r="O5" s="8"/>
      <c r="P5" s="8"/>
    </row>
    <row r="6" spans="1:16">
      <c r="A6" s="48" t="s">
        <v>17</v>
      </c>
      <c r="B6" s="3">
        <v>3</v>
      </c>
      <c r="C6" s="3">
        <v>2</v>
      </c>
      <c r="D6" s="3">
        <v>3</v>
      </c>
      <c r="E6" s="3">
        <v>2</v>
      </c>
      <c r="F6" s="96">
        <v>4</v>
      </c>
      <c r="G6" s="3">
        <v>3</v>
      </c>
      <c r="H6" s="3">
        <v>2</v>
      </c>
      <c r="I6" s="18">
        <v>3</v>
      </c>
      <c r="J6" s="18">
        <v>2</v>
      </c>
      <c r="K6" s="97">
        <v>4</v>
      </c>
      <c r="L6" s="145"/>
      <c r="M6" s="19"/>
      <c r="N6" s="8"/>
      <c r="O6" s="8"/>
      <c r="P6" s="8"/>
    </row>
    <row r="7" spans="1:16">
      <c r="A7" s="48" t="s">
        <v>18</v>
      </c>
      <c r="B7" s="3">
        <v>1</v>
      </c>
      <c r="C7" s="3">
        <v>3</v>
      </c>
      <c r="D7" s="3">
        <v>2</v>
      </c>
      <c r="E7" s="3">
        <v>2</v>
      </c>
      <c r="F7" s="3">
        <v>1</v>
      </c>
      <c r="G7" s="3">
        <v>1</v>
      </c>
      <c r="H7" s="3">
        <v>1</v>
      </c>
      <c r="I7" s="18">
        <v>1</v>
      </c>
      <c r="J7" s="18">
        <v>2</v>
      </c>
      <c r="K7" s="26">
        <v>2</v>
      </c>
      <c r="L7" s="145"/>
      <c r="M7" s="19"/>
      <c r="O7" s="8"/>
      <c r="P7" s="8"/>
    </row>
    <row r="8" spans="1:16" ht="15.75" thickBot="1">
      <c r="A8" s="49" t="s">
        <v>19</v>
      </c>
      <c r="B8" s="27">
        <v>2</v>
      </c>
      <c r="C8" s="27">
        <v>2</v>
      </c>
      <c r="D8" s="27">
        <v>3</v>
      </c>
      <c r="E8" s="98">
        <v>4</v>
      </c>
      <c r="F8" s="27">
        <v>2</v>
      </c>
      <c r="G8" s="27">
        <v>2</v>
      </c>
      <c r="H8" s="27">
        <v>3</v>
      </c>
      <c r="I8" s="27">
        <v>2</v>
      </c>
      <c r="J8" s="27">
        <v>3</v>
      </c>
      <c r="K8" s="28">
        <v>2</v>
      </c>
      <c r="L8" s="4"/>
      <c r="M8" s="19"/>
      <c r="N8" s="8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4"/>
      <c r="M9" s="1"/>
      <c r="N9" s="8"/>
      <c r="O9" s="1"/>
      <c r="P9" s="1"/>
    </row>
    <row r="10" spans="1:16">
      <c r="A10" s="9" t="s">
        <v>66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4"/>
      <c r="M10" s="1"/>
      <c r="N10" s="1"/>
    </row>
    <row r="11" spans="1:16" ht="19.5" thickBot="1">
      <c r="A11" s="99" t="s">
        <v>68</v>
      </c>
      <c r="B11" s="100"/>
      <c r="C11" s="100"/>
      <c r="D11" s="1"/>
      <c r="E11" s="1"/>
      <c r="F11" s="1"/>
      <c r="G11" s="1"/>
      <c r="H11" s="1"/>
      <c r="I11" s="1"/>
      <c r="J11" s="1"/>
      <c r="K11" s="1"/>
      <c r="L11" s="4"/>
      <c r="M11" s="1"/>
      <c r="N11" s="1"/>
    </row>
    <row r="12" spans="1:16">
      <c r="A12" s="89" t="s">
        <v>67</v>
      </c>
      <c r="B12" s="71">
        <v>8</v>
      </c>
      <c r="C12" s="71">
        <v>6</v>
      </c>
      <c r="D12" s="71">
        <v>2</v>
      </c>
      <c r="E12" s="71">
        <v>6</v>
      </c>
      <c r="F12" s="71">
        <v>6</v>
      </c>
      <c r="G12" s="71">
        <v>4</v>
      </c>
      <c r="H12" s="71">
        <v>5</v>
      </c>
      <c r="I12" s="71">
        <v>4</v>
      </c>
      <c r="J12" s="71">
        <v>4</v>
      </c>
      <c r="K12" s="90">
        <v>5</v>
      </c>
      <c r="L12" s="4">
        <f>SUM(B12:K12)</f>
        <v>50</v>
      </c>
      <c r="M12" s="1"/>
      <c r="N12" s="1"/>
      <c r="O12" s="1"/>
      <c r="P12" s="1"/>
    </row>
    <row r="13" spans="1:16">
      <c r="A13" s="91" t="s">
        <v>50</v>
      </c>
      <c r="B13" s="92">
        <f>B12/$L$12</f>
        <v>0.16</v>
      </c>
      <c r="C13" s="92">
        <f t="shared" ref="C13:E13" si="0">C12/$L$12</f>
        <v>0.12</v>
      </c>
      <c r="D13" s="92">
        <f t="shared" si="0"/>
        <v>0.04</v>
      </c>
      <c r="E13" s="92">
        <f t="shared" si="0"/>
        <v>0.12</v>
      </c>
      <c r="F13" s="92">
        <f t="shared" ref="F13" si="1">F12/$L$12</f>
        <v>0.12</v>
      </c>
      <c r="G13" s="92">
        <f t="shared" ref="G13:H13" si="2">G12/$L$12</f>
        <v>0.08</v>
      </c>
      <c r="H13" s="92">
        <f t="shared" si="2"/>
        <v>0.1</v>
      </c>
      <c r="I13" s="92">
        <f t="shared" ref="I13" si="3">I12/$L$12</f>
        <v>0.08</v>
      </c>
      <c r="J13" s="92">
        <f t="shared" ref="J13:K13" si="4">J12/$L$12</f>
        <v>0.08</v>
      </c>
      <c r="K13" s="93">
        <f t="shared" si="4"/>
        <v>0.1</v>
      </c>
      <c r="L13" s="4">
        <v>1</v>
      </c>
      <c r="M13" s="1"/>
      <c r="N13" s="1"/>
      <c r="O13" s="1"/>
      <c r="P13" s="1"/>
    </row>
    <row r="14" spans="1:16">
      <c r="A14" s="1"/>
      <c r="B14" s="4"/>
      <c r="C14" s="4"/>
      <c r="D14" s="4"/>
      <c r="E14" s="4"/>
      <c r="F14" s="4"/>
      <c r="G14" s="4"/>
      <c r="H14" s="4"/>
      <c r="I14" s="1"/>
      <c r="J14" s="1"/>
      <c r="K14" s="1"/>
      <c r="L14" s="4"/>
      <c r="M14" s="1"/>
      <c r="N14" s="1"/>
      <c r="O14" s="1"/>
      <c r="P14" s="1"/>
    </row>
    <row r="15" spans="1:16">
      <c r="A15" s="1"/>
      <c r="B15" s="4"/>
      <c r="C15" s="4"/>
      <c r="D15" s="4"/>
      <c r="E15" s="4"/>
      <c r="F15" s="4"/>
      <c r="G15" s="4"/>
      <c r="H15" s="4"/>
      <c r="I15" s="1"/>
      <c r="J15" s="1"/>
      <c r="K15" s="1"/>
      <c r="L15" s="4"/>
      <c r="M15" s="1"/>
      <c r="N15" s="1"/>
      <c r="O15" s="1"/>
      <c r="P15" s="1"/>
    </row>
    <row r="16" spans="1:16" ht="19.5" thickBot="1">
      <c r="A16" s="99" t="s">
        <v>69</v>
      </c>
      <c r="B16" s="101"/>
      <c r="C16" s="101"/>
      <c r="D16" s="4"/>
      <c r="E16" s="4"/>
      <c r="F16" s="4"/>
      <c r="G16" s="1"/>
      <c r="H16" s="1"/>
      <c r="I16" s="1"/>
      <c r="J16" s="1"/>
      <c r="K16" s="1"/>
      <c r="L16" s="4"/>
      <c r="M16" s="1"/>
      <c r="N16" s="1"/>
      <c r="O16" s="1"/>
      <c r="P16" s="1"/>
    </row>
    <row r="17" spans="1:16">
      <c r="A17" s="72" t="s">
        <v>45</v>
      </c>
      <c r="B17" s="175" t="s">
        <v>51</v>
      </c>
      <c r="C17" s="176"/>
      <c r="D17" s="175" t="s">
        <v>52</v>
      </c>
      <c r="E17" s="176"/>
      <c r="F17" s="176"/>
      <c r="G17" s="171" t="s">
        <v>53</v>
      </c>
      <c r="H17" s="177"/>
      <c r="I17" s="178"/>
      <c r="J17" s="171" t="s">
        <v>54</v>
      </c>
      <c r="K17" s="172"/>
      <c r="L17" s="146"/>
      <c r="M17" s="1"/>
      <c r="N17" s="1"/>
      <c r="O17" s="1"/>
      <c r="P17" s="1"/>
    </row>
    <row r="18" spans="1:16" ht="15.75" thickBot="1">
      <c r="A18" s="73" t="s">
        <v>46</v>
      </c>
      <c r="B18" s="179">
        <v>0.35</v>
      </c>
      <c r="C18" s="180"/>
      <c r="D18" s="179">
        <v>0.3</v>
      </c>
      <c r="E18" s="180"/>
      <c r="F18" s="180"/>
      <c r="G18" s="179">
        <v>0.2</v>
      </c>
      <c r="H18" s="180"/>
      <c r="I18" s="180"/>
      <c r="J18" s="173">
        <v>0.15</v>
      </c>
      <c r="K18" s="174"/>
      <c r="L18" s="146"/>
      <c r="M18" s="1"/>
      <c r="N18" s="1"/>
      <c r="O18" s="1"/>
      <c r="P18" s="1"/>
    </row>
    <row r="19" spans="1:16">
      <c r="A19" s="73" t="s">
        <v>47</v>
      </c>
      <c r="B19" s="185"/>
      <c r="C19" s="186"/>
      <c r="D19" s="186"/>
      <c r="E19" s="186"/>
      <c r="F19" s="186"/>
      <c r="G19" s="186"/>
      <c r="H19" s="186"/>
      <c r="I19" s="187"/>
      <c r="J19" s="78" t="s">
        <v>55</v>
      </c>
      <c r="K19" s="79" t="s">
        <v>56</v>
      </c>
      <c r="L19" s="4"/>
      <c r="M19" s="1"/>
      <c r="N19" s="1"/>
      <c r="O19" s="1"/>
      <c r="P19" s="1"/>
    </row>
    <row r="20" spans="1:16">
      <c r="A20" s="73" t="s">
        <v>48</v>
      </c>
      <c r="B20" s="188"/>
      <c r="C20" s="189"/>
      <c r="D20" s="189"/>
      <c r="E20" s="189"/>
      <c r="F20" s="189"/>
      <c r="G20" s="189"/>
      <c r="H20" s="189"/>
      <c r="I20" s="190"/>
      <c r="J20" s="76">
        <v>0.7</v>
      </c>
      <c r="K20" s="77">
        <v>0.3</v>
      </c>
      <c r="L20" s="4"/>
      <c r="M20" s="1"/>
      <c r="N20" s="1"/>
      <c r="O20" s="1"/>
      <c r="P20" s="1"/>
    </row>
    <row r="21" spans="1:16">
      <c r="A21" s="73" t="s">
        <v>41</v>
      </c>
      <c r="B21" s="80" t="s">
        <v>20</v>
      </c>
      <c r="C21" s="80" t="s">
        <v>21</v>
      </c>
      <c r="D21" s="80" t="s">
        <v>27</v>
      </c>
      <c r="E21" s="80" t="s">
        <v>29</v>
      </c>
      <c r="F21" s="80" t="s">
        <v>26</v>
      </c>
      <c r="G21" s="80" t="s">
        <v>23</v>
      </c>
      <c r="H21" s="80" t="s">
        <v>24</v>
      </c>
      <c r="I21" s="80" t="s">
        <v>25</v>
      </c>
      <c r="J21" s="80" t="s">
        <v>28</v>
      </c>
      <c r="K21" s="80" t="s">
        <v>22</v>
      </c>
      <c r="L21" s="147"/>
      <c r="M21" s="1"/>
      <c r="N21" s="1"/>
      <c r="O21" s="1"/>
      <c r="P21" s="1"/>
    </row>
    <row r="22" spans="1:16">
      <c r="A22" s="73" t="s">
        <v>49</v>
      </c>
      <c r="B22" s="114">
        <v>0.6</v>
      </c>
      <c r="C22" s="114">
        <v>0.4</v>
      </c>
      <c r="D22" s="114">
        <v>0.4</v>
      </c>
      <c r="E22" s="115">
        <v>0.3</v>
      </c>
      <c r="F22" s="115">
        <v>0.3</v>
      </c>
      <c r="G22" s="115">
        <v>0.6</v>
      </c>
      <c r="H22" s="115">
        <v>0.2</v>
      </c>
      <c r="I22" s="115">
        <v>0.2</v>
      </c>
      <c r="J22" s="115">
        <v>0.8</v>
      </c>
      <c r="K22" s="116">
        <v>0.2</v>
      </c>
      <c r="L22" s="147"/>
      <c r="M22" s="1"/>
      <c r="N22" s="1"/>
      <c r="O22" s="1"/>
      <c r="P22" s="1"/>
    </row>
    <row r="23" spans="1:16" ht="15.75" thickBot="1">
      <c r="A23" s="74" t="s">
        <v>50</v>
      </c>
      <c r="B23" s="94">
        <f>B18*B22</f>
        <v>0.21</v>
      </c>
      <c r="C23" s="94">
        <f>B18*C22</f>
        <v>0.13999999999999999</v>
      </c>
      <c r="D23" s="94">
        <f>D18*D22</f>
        <v>0.12</v>
      </c>
      <c r="E23" s="94">
        <f>D18*E22</f>
        <v>0.09</v>
      </c>
      <c r="F23" s="94">
        <f>D18*F22</f>
        <v>0.09</v>
      </c>
      <c r="G23" s="94">
        <f>G18*G22</f>
        <v>0.12</v>
      </c>
      <c r="H23" s="94">
        <f>G18*H22</f>
        <v>4.0000000000000008E-2</v>
      </c>
      <c r="I23" s="94">
        <f>G18*I22</f>
        <v>4.0000000000000008E-2</v>
      </c>
      <c r="J23" s="94">
        <f>J22*J20*J18</f>
        <v>8.3999999999999991E-2</v>
      </c>
      <c r="K23" s="95">
        <f>K22*K20*J18</f>
        <v>8.9999999999999993E-3</v>
      </c>
      <c r="L23" s="147"/>
      <c r="M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4"/>
      <c r="M24" s="1"/>
      <c r="N24" s="1"/>
      <c r="O24" s="1"/>
      <c r="P24" s="1"/>
    </row>
    <row r="25" spans="1:16">
      <c r="A25" s="191" t="s">
        <v>51</v>
      </c>
      <c r="B25" s="82" t="s">
        <v>20</v>
      </c>
      <c r="C25" s="81" t="s">
        <v>57</v>
      </c>
      <c r="D25" s="68"/>
      <c r="E25" s="1"/>
      <c r="F25" s="1"/>
      <c r="G25" s="1"/>
      <c r="H25" s="1"/>
      <c r="I25" s="1"/>
      <c r="J25" s="1"/>
      <c r="K25" s="1"/>
      <c r="L25" s="4"/>
      <c r="M25" s="1"/>
      <c r="N25" s="1"/>
      <c r="O25" s="1"/>
      <c r="P25" s="1"/>
    </row>
    <row r="26" spans="1:16">
      <c r="A26" s="192"/>
      <c r="B26" s="84" t="s">
        <v>21</v>
      </c>
      <c r="C26" s="69" t="s">
        <v>58</v>
      </c>
      <c r="D26" s="70"/>
      <c r="E26" s="1"/>
      <c r="F26" s="1"/>
      <c r="G26" s="1"/>
      <c r="H26" s="1"/>
      <c r="I26" s="1"/>
      <c r="J26" s="1"/>
      <c r="K26" s="1"/>
      <c r="L26" s="4"/>
      <c r="M26" s="1"/>
      <c r="N26" s="1"/>
      <c r="O26" s="1"/>
      <c r="P26" s="1"/>
    </row>
    <row r="27" spans="1:16">
      <c r="A27" s="192" t="s">
        <v>52</v>
      </c>
      <c r="B27" s="83" t="s">
        <v>27</v>
      </c>
      <c r="C27" s="85" t="s">
        <v>59</v>
      </c>
      <c r="D27" s="86"/>
    </row>
    <row r="28" spans="1:16">
      <c r="A28" s="192"/>
      <c r="B28" s="83" t="s">
        <v>29</v>
      </c>
      <c r="C28" s="1" t="s">
        <v>60</v>
      </c>
      <c r="D28" s="87"/>
    </row>
    <row r="29" spans="1:16">
      <c r="A29" s="192"/>
      <c r="B29" s="84" t="s">
        <v>26</v>
      </c>
      <c r="C29" s="69" t="s">
        <v>61</v>
      </c>
      <c r="D29" s="88"/>
    </row>
    <row r="30" spans="1:16">
      <c r="A30" s="192" t="s">
        <v>53</v>
      </c>
      <c r="B30" s="83" t="s">
        <v>23</v>
      </c>
      <c r="C30" s="81" t="s">
        <v>62</v>
      </c>
      <c r="D30" s="86"/>
    </row>
    <row r="31" spans="1:16">
      <c r="A31" s="192"/>
      <c r="B31" s="83" t="s">
        <v>24</v>
      </c>
      <c r="C31" s="1" t="s">
        <v>63</v>
      </c>
      <c r="D31" s="87"/>
    </row>
    <row r="32" spans="1:16">
      <c r="A32" s="192"/>
      <c r="B32" s="84" t="s">
        <v>25</v>
      </c>
      <c r="C32" s="69" t="s">
        <v>64</v>
      </c>
      <c r="D32" s="88"/>
    </row>
    <row r="33" spans="1:23">
      <c r="A33" s="192" t="s">
        <v>54</v>
      </c>
      <c r="B33" s="83" t="s">
        <v>28</v>
      </c>
      <c r="C33" s="81" t="s">
        <v>38</v>
      </c>
      <c r="D33" s="86"/>
    </row>
    <row r="34" spans="1:23">
      <c r="A34" s="192"/>
      <c r="B34" s="84" t="s">
        <v>22</v>
      </c>
      <c r="C34" s="69" t="s">
        <v>65</v>
      </c>
      <c r="D34" s="88"/>
    </row>
    <row r="38" spans="1:23" ht="19.5" thickBot="1">
      <c r="A38" s="102" t="s">
        <v>70</v>
      </c>
      <c r="B38" s="103"/>
      <c r="C38" s="103"/>
      <c r="D38" s="104"/>
    </row>
    <row r="39" spans="1:23">
      <c r="A39" s="105" t="s">
        <v>71</v>
      </c>
      <c r="B39" s="106" t="s">
        <v>20</v>
      </c>
      <c r="C39" s="106" t="s">
        <v>21</v>
      </c>
      <c r="D39" s="106" t="s">
        <v>22</v>
      </c>
      <c r="E39" s="106" t="s">
        <v>23</v>
      </c>
      <c r="F39" s="106" t="s">
        <v>24</v>
      </c>
      <c r="G39" s="106" t="s">
        <v>25</v>
      </c>
      <c r="H39" s="106" t="s">
        <v>26</v>
      </c>
      <c r="I39" s="106" t="s">
        <v>27</v>
      </c>
      <c r="J39" s="106" t="s">
        <v>28</v>
      </c>
      <c r="K39" s="107" t="s">
        <v>29</v>
      </c>
    </row>
    <row r="40" spans="1:23">
      <c r="A40" s="193" t="s">
        <v>72</v>
      </c>
      <c r="B40" s="194">
        <v>1</v>
      </c>
      <c r="C40" s="194">
        <v>4</v>
      </c>
      <c r="D40" s="194">
        <v>7</v>
      </c>
      <c r="E40" s="194">
        <v>2</v>
      </c>
      <c r="F40" s="194">
        <v>3</v>
      </c>
      <c r="G40" s="194">
        <v>8</v>
      </c>
      <c r="H40" s="194">
        <v>10</v>
      </c>
      <c r="I40" s="194">
        <v>6</v>
      </c>
      <c r="J40" s="194">
        <v>9</v>
      </c>
      <c r="K40" s="195">
        <v>5</v>
      </c>
      <c r="L40" s="196">
        <f>SUM(B40:K40)</f>
        <v>55</v>
      </c>
      <c r="M40" s="165"/>
    </row>
    <row r="41" spans="1:23" ht="25.15" customHeight="1" thickBot="1">
      <c r="A41" s="197" t="s">
        <v>73</v>
      </c>
      <c r="B41" s="198">
        <f>B40/$L$40</f>
        <v>1.8181818181818181E-2</v>
      </c>
      <c r="C41" s="198">
        <f t="shared" ref="C41:K41" si="5">C40/$L$40</f>
        <v>7.2727272727272724E-2</v>
      </c>
      <c r="D41" s="198">
        <f t="shared" si="5"/>
        <v>0.12727272727272726</v>
      </c>
      <c r="E41" s="198">
        <f t="shared" si="5"/>
        <v>3.6363636363636362E-2</v>
      </c>
      <c r="F41" s="198">
        <f t="shared" si="5"/>
        <v>5.4545454545454543E-2</v>
      </c>
      <c r="G41" s="198">
        <f t="shared" si="5"/>
        <v>0.14545454545454545</v>
      </c>
      <c r="H41" s="198">
        <f t="shared" si="5"/>
        <v>0.18181818181818182</v>
      </c>
      <c r="I41" s="198">
        <f t="shared" si="5"/>
        <v>0.10909090909090909</v>
      </c>
      <c r="J41" s="198">
        <f t="shared" si="5"/>
        <v>0.16363636363636364</v>
      </c>
      <c r="K41" s="199">
        <f t="shared" si="5"/>
        <v>9.0909090909090912E-2</v>
      </c>
      <c r="L41" s="196">
        <f>SUM(B41:K41)</f>
        <v>1</v>
      </c>
      <c r="M41" s="165"/>
    </row>
    <row r="42" spans="1:23"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4" spans="1:23" ht="18.75">
      <c r="A44" s="200" t="s">
        <v>99</v>
      </c>
      <c r="B44" s="201"/>
      <c r="C44" s="201"/>
      <c r="D44" s="201"/>
      <c r="E44" s="201"/>
      <c r="F44" s="201"/>
    </row>
    <row r="45" spans="1:23" ht="15.75" thickBot="1">
      <c r="K45" s="202" t="s">
        <v>97</v>
      </c>
    </row>
    <row r="46" spans="1:23" ht="16.5" thickTop="1" thickBot="1">
      <c r="B46" s="156" t="s">
        <v>20</v>
      </c>
      <c r="C46" s="157" t="s">
        <v>20</v>
      </c>
      <c r="D46" s="158" t="s">
        <v>20</v>
      </c>
      <c r="E46" s="157" t="s">
        <v>20</v>
      </c>
      <c r="F46" s="157" t="s">
        <v>20</v>
      </c>
      <c r="G46" s="157" t="s">
        <v>20</v>
      </c>
      <c r="H46" s="158" t="s">
        <v>20</v>
      </c>
      <c r="I46" s="157" t="s">
        <v>20</v>
      </c>
      <c r="J46" s="159" t="s">
        <v>20</v>
      </c>
      <c r="K46" s="196" t="s">
        <v>20</v>
      </c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 spans="1:23" ht="16.5" thickTop="1" thickBot="1">
      <c r="B47" s="108" t="s">
        <v>21</v>
      </c>
      <c r="C47" s="150" t="s">
        <v>22</v>
      </c>
      <c r="D47" s="151" t="s">
        <v>23</v>
      </c>
      <c r="E47" s="150" t="s">
        <v>24</v>
      </c>
      <c r="F47" s="150" t="s">
        <v>25</v>
      </c>
      <c r="G47" s="150" t="s">
        <v>26</v>
      </c>
      <c r="H47" s="152" t="s">
        <v>27</v>
      </c>
      <c r="I47" s="153" t="s">
        <v>28</v>
      </c>
      <c r="J47" s="154" t="s">
        <v>29</v>
      </c>
      <c r="K47" s="196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</row>
    <row r="48" spans="1:23" ht="16.5" thickTop="1" thickBot="1">
      <c r="B48" s="13"/>
      <c r="C48" s="160" t="s">
        <v>21</v>
      </c>
      <c r="D48" s="158" t="s">
        <v>21</v>
      </c>
      <c r="E48" s="157" t="s">
        <v>21</v>
      </c>
      <c r="F48" s="157" t="s">
        <v>21</v>
      </c>
      <c r="G48" s="157" t="s">
        <v>21</v>
      </c>
      <c r="H48" s="157" t="s">
        <v>21</v>
      </c>
      <c r="I48" s="157" t="s">
        <v>21</v>
      </c>
      <c r="J48" s="159" t="s">
        <v>21</v>
      </c>
      <c r="K48" s="196" t="s">
        <v>21</v>
      </c>
    </row>
    <row r="49" spans="1:11" ht="16.5" thickTop="1" thickBot="1">
      <c r="B49" s="13"/>
      <c r="C49" s="108" t="s">
        <v>22</v>
      </c>
      <c r="D49" s="151" t="s">
        <v>23</v>
      </c>
      <c r="E49" s="150" t="s">
        <v>24</v>
      </c>
      <c r="F49" s="150" t="s">
        <v>25</v>
      </c>
      <c r="G49" s="150" t="s">
        <v>26</v>
      </c>
      <c r="H49" s="150" t="s">
        <v>27</v>
      </c>
      <c r="I49" s="150" t="s">
        <v>28</v>
      </c>
      <c r="J49" s="151" t="s">
        <v>29</v>
      </c>
      <c r="K49" s="196"/>
    </row>
    <row r="50" spans="1:11" ht="16.5" thickTop="1" thickBot="1">
      <c r="B50" s="13"/>
      <c r="C50" s="13"/>
      <c r="D50" s="161" t="s">
        <v>22</v>
      </c>
      <c r="E50" s="158" t="s">
        <v>22</v>
      </c>
      <c r="F50" s="158" t="s">
        <v>22</v>
      </c>
      <c r="G50" s="158" t="s">
        <v>22</v>
      </c>
      <c r="H50" s="158" t="s">
        <v>22</v>
      </c>
      <c r="I50" s="157" t="s">
        <v>22</v>
      </c>
      <c r="J50" s="159" t="s">
        <v>22</v>
      </c>
      <c r="K50" s="196" t="s">
        <v>22</v>
      </c>
    </row>
    <row r="51" spans="1:11" ht="16.5" thickTop="1" thickBot="1">
      <c r="B51" s="13"/>
      <c r="C51" s="13"/>
      <c r="D51" s="148" t="s">
        <v>23</v>
      </c>
      <c r="E51" s="151" t="s">
        <v>24</v>
      </c>
      <c r="F51" s="151" t="s">
        <v>25</v>
      </c>
      <c r="G51" s="151" t="s">
        <v>26</v>
      </c>
      <c r="H51" s="151" t="s">
        <v>27</v>
      </c>
      <c r="I51" s="155" t="s">
        <v>28</v>
      </c>
      <c r="J51" s="151" t="s">
        <v>29</v>
      </c>
      <c r="K51" s="196"/>
    </row>
    <row r="52" spans="1:11" ht="16.5" thickTop="1" thickBot="1">
      <c r="B52" s="13"/>
      <c r="C52" s="13"/>
      <c r="D52" s="13"/>
      <c r="E52" s="161" t="s">
        <v>23</v>
      </c>
      <c r="F52" s="157" t="s">
        <v>23</v>
      </c>
      <c r="G52" s="157" t="s">
        <v>23</v>
      </c>
      <c r="H52" s="157" t="s">
        <v>23</v>
      </c>
      <c r="I52" s="157" t="s">
        <v>23</v>
      </c>
      <c r="J52" s="162" t="s">
        <v>23</v>
      </c>
      <c r="K52" s="196" t="s">
        <v>23</v>
      </c>
    </row>
    <row r="53" spans="1:11" ht="16.5" thickTop="1" thickBot="1">
      <c r="B53" s="13"/>
      <c r="C53" s="13"/>
      <c r="D53" s="13"/>
      <c r="E53" s="148" t="s">
        <v>24</v>
      </c>
      <c r="F53" s="150" t="s">
        <v>25</v>
      </c>
      <c r="G53" s="150" t="s">
        <v>26</v>
      </c>
      <c r="H53" s="150" t="s">
        <v>27</v>
      </c>
      <c r="I53" s="150" t="s">
        <v>28</v>
      </c>
      <c r="J53" s="150" t="s">
        <v>29</v>
      </c>
      <c r="K53" s="196"/>
    </row>
    <row r="54" spans="1:11" ht="16.5" thickTop="1" thickBot="1">
      <c r="A54" s="44"/>
      <c r="B54" s="43"/>
      <c r="C54" s="43"/>
      <c r="D54" s="13"/>
      <c r="E54" s="13"/>
      <c r="F54" s="160" t="s">
        <v>24</v>
      </c>
      <c r="G54" s="157" t="s">
        <v>24</v>
      </c>
      <c r="H54" s="158" t="s">
        <v>24</v>
      </c>
      <c r="I54" s="157" t="s">
        <v>24</v>
      </c>
      <c r="J54" s="159" t="s">
        <v>24</v>
      </c>
      <c r="K54" s="196" t="s">
        <v>24</v>
      </c>
    </row>
    <row r="55" spans="1:11" ht="16.5" thickTop="1" thickBot="1">
      <c r="B55" s="13"/>
      <c r="C55" s="13"/>
      <c r="D55" s="13"/>
      <c r="E55" s="13"/>
      <c r="F55" s="108" t="s">
        <v>25</v>
      </c>
      <c r="G55" s="150" t="s">
        <v>26</v>
      </c>
      <c r="H55" s="151" t="s">
        <v>27</v>
      </c>
      <c r="I55" s="150" t="s">
        <v>28</v>
      </c>
      <c r="J55" s="151" t="s">
        <v>29</v>
      </c>
      <c r="K55" s="196"/>
    </row>
    <row r="56" spans="1:11" ht="16.5" thickTop="1" thickBot="1">
      <c r="B56" s="13"/>
      <c r="C56" s="13"/>
      <c r="D56" s="13"/>
      <c r="E56" s="13"/>
      <c r="F56" s="13"/>
      <c r="G56" s="161" t="s">
        <v>25</v>
      </c>
      <c r="H56" s="158" t="s">
        <v>25</v>
      </c>
      <c r="I56" s="158" t="s">
        <v>25</v>
      </c>
      <c r="J56" s="159" t="s">
        <v>25</v>
      </c>
      <c r="K56" s="196" t="s">
        <v>25</v>
      </c>
    </row>
    <row r="57" spans="1:11" ht="16.5" thickTop="1" thickBot="1">
      <c r="B57" s="13"/>
      <c r="C57" s="13"/>
      <c r="D57" s="13"/>
      <c r="E57" s="13"/>
      <c r="F57" s="13"/>
      <c r="G57" s="148" t="s">
        <v>26</v>
      </c>
      <c r="H57" s="151" t="s">
        <v>27</v>
      </c>
      <c r="I57" s="151" t="s">
        <v>28</v>
      </c>
      <c r="J57" s="151" t="s">
        <v>29</v>
      </c>
      <c r="K57" s="196"/>
    </row>
    <row r="58" spans="1:11" ht="16.5" thickTop="1" thickBot="1">
      <c r="B58" s="13"/>
      <c r="C58" s="13"/>
      <c r="D58" s="13"/>
      <c r="E58" s="13"/>
      <c r="F58" s="13"/>
      <c r="G58" s="13"/>
      <c r="H58" s="161" t="s">
        <v>26</v>
      </c>
      <c r="I58" s="157" t="s">
        <v>26</v>
      </c>
      <c r="J58" s="159" t="s">
        <v>26</v>
      </c>
      <c r="K58" s="196" t="s">
        <v>26</v>
      </c>
    </row>
    <row r="59" spans="1:11" ht="16.5" thickTop="1" thickBot="1">
      <c r="B59" s="13"/>
      <c r="C59" s="13"/>
      <c r="D59" s="13"/>
      <c r="E59" s="13"/>
      <c r="F59" s="13"/>
      <c r="G59" s="13"/>
      <c r="H59" s="148" t="s">
        <v>27</v>
      </c>
      <c r="I59" s="150" t="s">
        <v>28</v>
      </c>
      <c r="J59" s="151" t="s">
        <v>29</v>
      </c>
      <c r="K59" s="196"/>
    </row>
    <row r="60" spans="1:11" ht="16.5" thickTop="1" thickBot="1">
      <c r="B60" s="13"/>
      <c r="C60" s="13"/>
      <c r="D60" s="13"/>
      <c r="E60" s="13"/>
      <c r="F60" s="13"/>
      <c r="G60" s="13"/>
      <c r="H60" s="13"/>
      <c r="I60" s="160" t="s">
        <v>27</v>
      </c>
      <c r="J60" s="162" t="s">
        <v>27</v>
      </c>
      <c r="K60" s="196" t="s">
        <v>27</v>
      </c>
    </row>
    <row r="61" spans="1:11" ht="15.75" thickTop="1">
      <c r="B61" s="13"/>
      <c r="C61" s="13"/>
      <c r="D61" s="13"/>
      <c r="E61" s="13"/>
      <c r="F61" s="13"/>
      <c r="G61" s="13"/>
      <c r="H61" s="13"/>
      <c r="I61" s="108" t="s">
        <v>28</v>
      </c>
      <c r="J61" s="108" t="s">
        <v>29</v>
      </c>
      <c r="K61" s="196"/>
    </row>
    <row r="62" spans="1:11" ht="15.75" thickBot="1">
      <c r="B62" s="13"/>
      <c r="C62" s="13"/>
      <c r="D62" s="13"/>
      <c r="E62" s="13"/>
      <c r="F62" s="13"/>
      <c r="G62" s="13"/>
      <c r="H62" s="13"/>
      <c r="I62" s="13"/>
      <c r="J62" s="149" t="s">
        <v>28</v>
      </c>
      <c r="K62" s="196"/>
    </row>
    <row r="63" spans="1:11" ht="16.5" thickTop="1" thickBot="1">
      <c r="B63" s="13"/>
      <c r="C63" s="13"/>
      <c r="D63" s="13"/>
      <c r="E63" s="13"/>
      <c r="F63" s="13"/>
      <c r="G63" s="13"/>
      <c r="H63" s="13"/>
      <c r="I63" s="13"/>
      <c r="J63" s="163" t="s">
        <v>29</v>
      </c>
      <c r="K63" s="196" t="s">
        <v>29</v>
      </c>
    </row>
    <row r="64" spans="1:11" ht="15.75" thickTop="1">
      <c r="B64" s="184" t="s">
        <v>77</v>
      </c>
      <c r="C64" s="184"/>
      <c r="D64" s="13"/>
      <c r="E64" s="181"/>
      <c r="F64" s="181"/>
      <c r="G64" s="181"/>
      <c r="H64" s="181"/>
      <c r="I64" s="13"/>
      <c r="J64" s="13"/>
      <c r="K64" s="13"/>
    </row>
    <row r="65" spans="2:20" ht="30" customHeight="1">
      <c r="B65" s="113" t="s">
        <v>71</v>
      </c>
      <c r="C65" s="117" t="s">
        <v>98</v>
      </c>
      <c r="D65" s="203" t="s">
        <v>73</v>
      </c>
      <c r="E65" s="109"/>
      <c r="F65" s="181"/>
      <c r="G65" s="181"/>
      <c r="H65" s="181"/>
      <c r="I65" s="181"/>
      <c r="J65" s="181"/>
      <c r="K65" s="13"/>
    </row>
    <row r="66" spans="2:20">
      <c r="B66" s="112" t="s">
        <v>20</v>
      </c>
      <c r="C66" s="112">
        <v>6</v>
      </c>
      <c r="D66" s="204">
        <f>C66/$C$76</f>
        <v>0.14634146341463414</v>
      </c>
      <c r="E66" s="125"/>
      <c r="F66" s="182"/>
      <c r="G66" s="183"/>
      <c r="H66" s="124"/>
      <c r="I66" s="124"/>
      <c r="J66" s="124"/>
      <c r="K66" s="124"/>
      <c r="L66" s="118"/>
      <c r="M66" s="118"/>
      <c r="N66" s="118"/>
      <c r="O66" s="118"/>
      <c r="P66" s="118"/>
    </row>
    <row r="67" spans="2:20">
      <c r="B67" s="112" t="s">
        <v>21</v>
      </c>
      <c r="C67" s="112">
        <v>6</v>
      </c>
      <c r="D67" s="204">
        <f t="shared" ref="D67:D75" si="6">C67/$C$76</f>
        <v>0.14634146341463414</v>
      </c>
      <c r="E67" s="125"/>
      <c r="F67" s="13"/>
      <c r="G67" s="121"/>
      <c r="H67" s="118"/>
      <c r="I67" s="118"/>
      <c r="J67" s="118"/>
      <c r="K67" s="118"/>
    </row>
    <row r="68" spans="2:20">
      <c r="B68" s="112" t="s">
        <v>22</v>
      </c>
      <c r="C68" s="112">
        <v>1</v>
      </c>
      <c r="D68" s="204">
        <f t="shared" si="6"/>
        <v>2.4390243902439025E-2</v>
      </c>
      <c r="E68" s="125"/>
      <c r="F68" s="13"/>
      <c r="G68" s="121"/>
      <c r="H68" s="13"/>
      <c r="I68" s="13"/>
      <c r="J68" s="13"/>
      <c r="K68" s="13"/>
    </row>
    <row r="69" spans="2:20">
      <c r="B69" s="112" t="s">
        <v>23</v>
      </c>
      <c r="C69" s="112">
        <v>4</v>
      </c>
      <c r="D69" s="204">
        <f t="shared" si="6"/>
        <v>9.7560975609756101E-2</v>
      </c>
      <c r="E69" s="125"/>
      <c r="F69" s="13"/>
      <c r="G69" s="121"/>
      <c r="H69" s="13"/>
      <c r="I69" s="13"/>
      <c r="J69" s="13"/>
      <c r="K69" s="13"/>
    </row>
    <row r="70" spans="2:20">
      <c r="B70" s="112" t="s">
        <v>24</v>
      </c>
      <c r="C70" s="112">
        <v>5</v>
      </c>
      <c r="D70" s="204">
        <f t="shared" si="6"/>
        <v>0.12195121951219512</v>
      </c>
      <c r="E70" s="125"/>
      <c r="F70" s="13"/>
      <c r="G70" s="121"/>
      <c r="H70" s="13"/>
      <c r="I70" s="13"/>
      <c r="J70" s="13"/>
      <c r="K70" s="13"/>
    </row>
    <row r="71" spans="2:20">
      <c r="B71" s="112" t="s">
        <v>25</v>
      </c>
      <c r="C71" s="112">
        <v>1</v>
      </c>
      <c r="D71" s="204">
        <f t="shared" si="6"/>
        <v>2.4390243902439025E-2</v>
      </c>
      <c r="E71" s="125"/>
      <c r="F71" s="13"/>
      <c r="G71" s="121"/>
      <c r="H71" s="13"/>
      <c r="I71" s="13"/>
      <c r="J71" s="13"/>
      <c r="K71" s="13"/>
    </row>
    <row r="72" spans="2:20">
      <c r="B72" s="112" t="s">
        <v>26</v>
      </c>
      <c r="C72" s="112">
        <v>3</v>
      </c>
      <c r="D72" s="204">
        <f t="shared" si="6"/>
        <v>7.3170731707317069E-2</v>
      </c>
      <c r="E72" s="125"/>
      <c r="F72" s="13"/>
      <c r="G72" s="121"/>
      <c r="H72" s="13"/>
      <c r="I72" s="13"/>
      <c r="J72" s="13"/>
      <c r="K72" s="13"/>
    </row>
    <row r="73" spans="2:20">
      <c r="B73" s="112" t="s">
        <v>27</v>
      </c>
      <c r="C73" s="112">
        <v>7</v>
      </c>
      <c r="D73" s="204">
        <f t="shared" si="6"/>
        <v>0.17073170731707318</v>
      </c>
      <c r="E73" s="125"/>
      <c r="F73" s="13"/>
      <c r="G73" s="121"/>
      <c r="H73" s="13"/>
      <c r="I73" s="13"/>
      <c r="J73" s="13"/>
      <c r="K73" s="13"/>
    </row>
    <row r="74" spans="2:20">
      <c r="B74" s="112" t="s">
        <v>28</v>
      </c>
      <c r="C74" s="112">
        <v>1</v>
      </c>
      <c r="D74" s="204">
        <f t="shared" si="6"/>
        <v>2.4390243902439025E-2</v>
      </c>
      <c r="E74" s="125"/>
      <c r="F74" s="13"/>
      <c r="G74" s="121"/>
      <c r="H74" s="13"/>
      <c r="I74" s="13"/>
      <c r="J74" s="13"/>
      <c r="K74" s="13"/>
    </row>
    <row r="75" spans="2:20">
      <c r="B75" s="112" t="s">
        <v>29</v>
      </c>
      <c r="C75" s="112">
        <v>7</v>
      </c>
      <c r="D75" s="204">
        <f t="shared" si="6"/>
        <v>0.17073170731707318</v>
      </c>
      <c r="E75" s="125"/>
      <c r="F75" s="13"/>
      <c r="G75" s="121"/>
      <c r="H75" s="13"/>
      <c r="I75" s="13"/>
      <c r="J75" s="13"/>
      <c r="K75" s="13"/>
    </row>
    <row r="76" spans="2:20">
      <c r="B76" s="110"/>
      <c r="C76" s="164">
        <f>SUM(C66:C75)</f>
        <v>41</v>
      </c>
      <c r="D76" s="205">
        <f>SUM(D66:D75)</f>
        <v>1</v>
      </c>
      <c r="E76" s="13"/>
      <c r="F76" s="13"/>
      <c r="G76" s="121"/>
      <c r="H76" s="13"/>
      <c r="I76" s="13"/>
      <c r="J76" s="13"/>
      <c r="K76" s="13"/>
    </row>
    <row r="77" spans="2:20">
      <c r="B77" s="13"/>
      <c r="C77" s="13"/>
      <c r="D77" s="202"/>
      <c r="E77" s="13"/>
      <c r="F77" s="13"/>
      <c r="G77" s="13"/>
      <c r="H77" s="13"/>
      <c r="I77" s="13"/>
      <c r="J77" s="13"/>
      <c r="K77" s="13"/>
      <c r="O77" s="181"/>
      <c r="P77" s="181"/>
      <c r="Q77" s="181"/>
      <c r="R77" s="181"/>
      <c r="S77" s="181"/>
      <c r="T77" s="13"/>
    </row>
    <row r="78" spans="2:20">
      <c r="B78" s="208" t="s">
        <v>78</v>
      </c>
      <c r="C78" s="208"/>
      <c r="D78" s="184"/>
      <c r="E78" s="184"/>
      <c r="F78" s="184"/>
      <c r="G78" s="13"/>
      <c r="H78" s="13"/>
      <c r="I78" s="13"/>
      <c r="J78" s="13"/>
      <c r="K78" s="13"/>
      <c r="O78" s="182"/>
      <c r="P78" s="183"/>
      <c r="Q78" s="124"/>
      <c r="R78" s="124"/>
      <c r="S78" s="124"/>
      <c r="T78" s="124"/>
    </row>
    <row r="79" spans="2:20" ht="30">
      <c r="B79" s="169" t="s">
        <v>41</v>
      </c>
      <c r="C79" s="170"/>
      <c r="D79" s="120" t="s">
        <v>74</v>
      </c>
      <c r="E79" s="117" t="s">
        <v>76</v>
      </c>
      <c r="F79" s="117" t="s">
        <v>75</v>
      </c>
      <c r="G79" s="117" t="s">
        <v>77</v>
      </c>
      <c r="H79" s="13"/>
      <c r="I79" s="13"/>
      <c r="J79" s="13"/>
      <c r="K79" s="13"/>
      <c r="O79" s="13"/>
      <c r="P79" s="121"/>
      <c r="Q79" s="118"/>
      <c r="R79" s="118"/>
      <c r="S79" s="118"/>
      <c r="T79" s="118"/>
    </row>
    <row r="80" spans="2:20" ht="15" customHeight="1">
      <c r="B80" s="108" t="s">
        <v>20</v>
      </c>
      <c r="C80" s="122" t="s">
        <v>79</v>
      </c>
      <c r="D80" s="119">
        <v>0.16</v>
      </c>
      <c r="E80" s="119">
        <v>0.21</v>
      </c>
      <c r="F80" s="206">
        <v>0.02</v>
      </c>
      <c r="G80" s="119">
        <v>0.15</v>
      </c>
      <c r="H80" s="13"/>
      <c r="I80" s="13"/>
      <c r="J80" s="13"/>
      <c r="K80" s="13"/>
      <c r="O80" s="13"/>
      <c r="P80" s="121"/>
      <c r="Q80" s="13"/>
      <c r="R80" s="13"/>
      <c r="S80" s="13"/>
      <c r="T80" s="13"/>
    </row>
    <row r="81" spans="2:20" ht="15" customHeight="1">
      <c r="B81" s="112" t="s">
        <v>21</v>
      </c>
      <c r="C81" s="123" t="s">
        <v>80</v>
      </c>
      <c r="D81" s="112">
        <v>0.12</v>
      </c>
      <c r="E81" s="112">
        <v>0.14000000000000001</v>
      </c>
      <c r="F81" s="207">
        <v>7.0000000000000007E-2</v>
      </c>
      <c r="G81" s="207">
        <v>0.15</v>
      </c>
      <c r="H81" s="13"/>
      <c r="I81" s="13"/>
      <c r="J81" s="13"/>
      <c r="K81" s="13"/>
      <c r="O81" s="13"/>
      <c r="P81" s="121"/>
      <c r="Q81" s="13"/>
      <c r="R81" s="13"/>
      <c r="S81" s="13"/>
      <c r="T81" s="13"/>
    </row>
    <row r="82" spans="2:20" ht="15" customHeight="1">
      <c r="B82" s="112" t="s">
        <v>22</v>
      </c>
      <c r="C82" s="123" t="s">
        <v>81</v>
      </c>
      <c r="D82" s="112">
        <v>0.04</v>
      </c>
      <c r="E82" s="112">
        <v>0.12</v>
      </c>
      <c r="F82" s="207">
        <v>0.13</v>
      </c>
      <c r="G82" s="207">
        <v>0.02</v>
      </c>
      <c r="H82" s="13"/>
      <c r="I82" s="13"/>
      <c r="J82" s="13"/>
      <c r="K82" s="13"/>
      <c r="O82" s="13"/>
      <c r="P82" s="121"/>
      <c r="Q82" s="13"/>
      <c r="R82" s="13"/>
      <c r="S82" s="13"/>
      <c r="T82" s="13"/>
    </row>
    <row r="83" spans="2:20" ht="15" customHeight="1">
      <c r="B83" s="112" t="s">
        <v>23</v>
      </c>
      <c r="C83" s="123" t="s">
        <v>82</v>
      </c>
      <c r="D83" s="112">
        <v>0.12</v>
      </c>
      <c r="E83" s="112">
        <v>0.09</v>
      </c>
      <c r="F83" s="207">
        <v>0.04</v>
      </c>
      <c r="G83" s="207">
        <v>0.1</v>
      </c>
      <c r="H83" s="13"/>
      <c r="I83" s="13"/>
      <c r="J83" s="13"/>
      <c r="K83" s="13"/>
      <c r="O83" s="13"/>
      <c r="P83" s="121"/>
      <c r="Q83" s="13"/>
      <c r="R83" s="13"/>
      <c r="S83" s="13"/>
      <c r="T83" s="13"/>
    </row>
    <row r="84" spans="2:20" ht="15" customHeight="1">
      <c r="B84" s="112" t="s">
        <v>24</v>
      </c>
      <c r="C84" s="123" t="s">
        <v>83</v>
      </c>
      <c r="D84" s="112">
        <v>0.12</v>
      </c>
      <c r="E84" s="112">
        <v>0.09</v>
      </c>
      <c r="F84" s="207">
        <v>0.05</v>
      </c>
      <c r="G84" s="207">
        <v>0.12</v>
      </c>
      <c r="H84" s="13"/>
      <c r="I84" s="13"/>
      <c r="J84" s="13"/>
      <c r="K84" s="13"/>
      <c r="O84" s="13"/>
      <c r="P84" s="121"/>
      <c r="Q84" s="13"/>
      <c r="R84" s="13"/>
      <c r="S84" s="13"/>
      <c r="T84" s="13"/>
    </row>
    <row r="85" spans="2:20" ht="15" customHeight="1">
      <c r="B85" s="112" t="s">
        <v>25</v>
      </c>
      <c r="C85" s="123" t="s">
        <v>84</v>
      </c>
      <c r="D85" s="112">
        <v>0.08</v>
      </c>
      <c r="E85" s="112">
        <v>0.12</v>
      </c>
      <c r="F85" s="207">
        <v>0.15</v>
      </c>
      <c r="G85" s="207">
        <v>0.02</v>
      </c>
      <c r="H85" s="13"/>
      <c r="I85" s="13"/>
      <c r="J85" s="13"/>
      <c r="K85" s="13"/>
      <c r="O85" s="13"/>
      <c r="P85" s="121"/>
      <c r="Q85" s="13"/>
      <c r="R85" s="13"/>
      <c r="S85" s="13"/>
      <c r="T85" s="13"/>
    </row>
    <row r="86" spans="2:20" ht="15" customHeight="1">
      <c r="B86" s="112" t="s">
        <v>26</v>
      </c>
      <c r="C86" s="123" t="s">
        <v>85</v>
      </c>
      <c r="D86" s="112">
        <v>0.1</v>
      </c>
      <c r="E86" s="112">
        <v>0.04</v>
      </c>
      <c r="F86" s="207">
        <v>0.18</v>
      </c>
      <c r="G86" s="207">
        <v>7.0000000000000007E-2</v>
      </c>
      <c r="H86" s="13"/>
      <c r="I86" s="13"/>
      <c r="J86" s="13"/>
      <c r="K86" s="13"/>
      <c r="O86" s="13"/>
      <c r="P86" s="121"/>
      <c r="Q86" s="13"/>
      <c r="R86" s="13"/>
      <c r="S86" s="13"/>
      <c r="T86" s="13"/>
    </row>
    <row r="87" spans="2:20" ht="15" customHeight="1">
      <c r="B87" s="112" t="s">
        <v>27</v>
      </c>
      <c r="C87" s="123" t="s">
        <v>86</v>
      </c>
      <c r="D87" s="112">
        <v>0.08</v>
      </c>
      <c r="E87" s="112">
        <v>0.04</v>
      </c>
      <c r="F87" s="207">
        <v>0.11</v>
      </c>
      <c r="G87" s="207">
        <v>0.17</v>
      </c>
      <c r="H87" s="13"/>
      <c r="I87" s="13"/>
      <c r="J87" s="13"/>
      <c r="K87" s="13"/>
      <c r="O87" s="13"/>
      <c r="P87" s="121"/>
      <c r="Q87" s="13"/>
      <c r="R87" s="13"/>
      <c r="S87" s="13"/>
      <c r="T87" s="13"/>
    </row>
    <row r="88" spans="2:20" ht="15" customHeight="1">
      <c r="B88" s="112" t="s">
        <v>28</v>
      </c>
      <c r="C88" s="123" t="s">
        <v>87</v>
      </c>
      <c r="D88" s="112">
        <v>0.08</v>
      </c>
      <c r="E88" s="112">
        <v>8.4000000000000005E-2</v>
      </c>
      <c r="F88" s="207">
        <v>0.16</v>
      </c>
      <c r="G88" s="207">
        <v>0.02</v>
      </c>
      <c r="O88" s="13"/>
      <c r="P88" s="121"/>
      <c r="Q88" s="13"/>
      <c r="R88" s="13"/>
      <c r="S88" s="13"/>
      <c r="T88" s="13"/>
    </row>
    <row r="89" spans="2:20" ht="15" customHeight="1">
      <c r="B89" s="112" t="s">
        <v>29</v>
      </c>
      <c r="C89" s="123" t="s">
        <v>88</v>
      </c>
      <c r="D89" s="112">
        <v>0.1</v>
      </c>
      <c r="E89" s="112">
        <v>8.9999999999999993E-3</v>
      </c>
      <c r="F89" s="207">
        <v>0.09</v>
      </c>
      <c r="G89" s="207">
        <v>0.17</v>
      </c>
    </row>
  </sheetData>
  <mergeCells count="22">
    <mergeCell ref="O77:S77"/>
    <mergeCell ref="O78:P78"/>
    <mergeCell ref="B64:C64"/>
    <mergeCell ref="B19:I20"/>
    <mergeCell ref="A25:A26"/>
    <mergeCell ref="A27:A29"/>
    <mergeCell ref="A30:A32"/>
    <mergeCell ref="A33:A34"/>
    <mergeCell ref="E64:H64"/>
    <mergeCell ref="F65:J65"/>
    <mergeCell ref="F66:G66"/>
    <mergeCell ref="B78:F78"/>
    <mergeCell ref="A44:F44"/>
    <mergeCell ref="B79:C79"/>
    <mergeCell ref="J17:K17"/>
    <mergeCell ref="J18:K18"/>
    <mergeCell ref="B17:C17"/>
    <mergeCell ref="D17:F17"/>
    <mergeCell ref="G17:I17"/>
    <mergeCell ref="B18:C18"/>
    <mergeCell ref="D18:F18"/>
    <mergeCell ref="G18:I18"/>
  </mergeCells>
  <phoneticPr fontId="27" type="noConversion"/>
  <pageMargins left="0.25" right="0.25" top="0.75" bottom="0.75" header="0.3" footer="0.3"/>
  <pageSetup paperSize="9" scale="4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9DC38-B54D-47E9-A6E7-78B889C1E3FF}">
  <dimension ref="A1:P25"/>
  <sheetViews>
    <sheetView workbookViewId="0">
      <selection activeCell="H29" sqref="H29"/>
    </sheetView>
  </sheetViews>
  <sheetFormatPr defaultRowHeight="15"/>
  <cols>
    <col min="1" max="1" width="11.7109375" customWidth="1"/>
    <col min="2" max="13" width="10.28515625" customWidth="1"/>
    <col min="16" max="16" width="14.85546875" customWidth="1"/>
  </cols>
  <sheetData>
    <row r="1" spans="1:16" ht="30" customHeight="1" thickBot="1"/>
    <row r="2" spans="1:16" ht="15.95" customHeight="1" thickBot="1">
      <c r="A2" s="30" t="s">
        <v>41</v>
      </c>
      <c r="B2" s="20" t="s">
        <v>20</v>
      </c>
      <c r="C2" s="20" t="s">
        <v>21</v>
      </c>
      <c r="D2" s="20" t="s">
        <v>22</v>
      </c>
      <c r="E2" s="20" t="s">
        <v>23</v>
      </c>
      <c r="F2" s="20" t="s">
        <v>24</v>
      </c>
      <c r="G2" s="20" t="s">
        <v>25</v>
      </c>
      <c r="H2" s="20" t="s">
        <v>26</v>
      </c>
      <c r="I2" s="20" t="s">
        <v>27</v>
      </c>
      <c r="J2" s="20" t="s">
        <v>28</v>
      </c>
      <c r="K2" s="20" t="s">
        <v>29</v>
      </c>
    </row>
    <row r="3" spans="1:16" ht="45.95" customHeight="1">
      <c r="A3" s="29" t="s">
        <v>40</v>
      </c>
      <c r="B3" s="46" t="s">
        <v>30</v>
      </c>
      <c r="C3" s="22" t="s">
        <v>31</v>
      </c>
      <c r="D3" s="22" t="s">
        <v>32</v>
      </c>
      <c r="E3" s="21" t="s">
        <v>33</v>
      </c>
      <c r="F3" s="21" t="s">
        <v>34</v>
      </c>
      <c r="G3" s="22" t="s">
        <v>35</v>
      </c>
      <c r="H3" s="21" t="s">
        <v>36</v>
      </c>
      <c r="I3" s="21" t="s">
        <v>37</v>
      </c>
      <c r="J3" s="22" t="s">
        <v>38</v>
      </c>
      <c r="K3" s="21" t="s">
        <v>39</v>
      </c>
      <c r="L3" s="6"/>
      <c r="M3" s="5"/>
      <c r="N3" s="5"/>
      <c r="O3" s="5"/>
    </row>
    <row r="4" spans="1:16" ht="15" customHeight="1">
      <c r="A4" s="47" t="s">
        <v>15</v>
      </c>
      <c r="B4" s="23">
        <v>2</v>
      </c>
      <c r="C4" s="23">
        <v>1</v>
      </c>
      <c r="D4" s="23">
        <v>1</v>
      </c>
      <c r="E4" s="23">
        <v>2</v>
      </c>
      <c r="F4" s="23">
        <v>3</v>
      </c>
      <c r="G4" s="23">
        <v>1</v>
      </c>
      <c r="H4" s="23">
        <v>2</v>
      </c>
      <c r="I4" s="24">
        <v>1</v>
      </c>
      <c r="J4" s="24">
        <v>1</v>
      </c>
      <c r="K4" s="25">
        <v>3</v>
      </c>
      <c r="L4" s="11"/>
      <c r="M4" s="11"/>
      <c r="N4" s="11"/>
      <c r="O4" s="11"/>
      <c r="P4" s="11"/>
    </row>
    <row r="5" spans="1:16" ht="15" customHeight="1">
      <c r="A5" s="48" t="s">
        <v>16</v>
      </c>
      <c r="B5" s="3">
        <v>2</v>
      </c>
      <c r="C5" s="3">
        <v>3</v>
      </c>
      <c r="D5" s="3">
        <v>2</v>
      </c>
      <c r="E5" s="3">
        <v>1</v>
      </c>
      <c r="F5" s="3">
        <v>2</v>
      </c>
      <c r="G5" s="3">
        <v>2</v>
      </c>
      <c r="H5" s="3">
        <v>2</v>
      </c>
      <c r="I5" s="18">
        <v>1</v>
      </c>
      <c r="J5" s="18">
        <v>3</v>
      </c>
      <c r="K5" s="26">
        <v>2</v>
      </c>
      <c r="L5" s="12"/>
      <c r="M5" s="13"/>
      <c r="N5" s="13"/>
      <c r="O5" s="13"/>
      <c r="P5" s="13"/>
    </row>
    <row r="6" spans="1:16" ht="15" customHeight="1">
      <c r="A6" s="48" t="s">
        <v>17</v>
      </c>
      <c r="B6" s="3">
        <v>3</v>
      </c>
      <c r="C6" s="3">
        <v>2</v>
      </c>
      <c r="D6" s="3">
        <v>3</v>
      </c>
      <c r="E6" s="3">
        <v>2</v>
      </c>
      <c r="F6" s="130">
        <v>4</v>
      </c>
      <c r="G6" s="3">
        <v>3</v>
      </c>
      <c r="H6" s="3">
        <v>2</v>
      </c>
      <c r="I6" s="18">
        <v>3</v>
      </c>
      <c r="J6" s="18">
        <v>2</v>
      </c>
      <c r="K6" s="131">
        <v>4</v>
      </c>
      <c r="L6" s="12"/>
      <c r="M6" s="13"/>
      <c r="N6" s="13"/>
      <c r="O6" s="13"/>
      <c r="P6" s="13"/>
    </row>
    <row r="7" spans="1:16" ht="15" customHeight="1">
      <c r="A7" s="48" t="s">
        <v>18</v>
      </c>
      <c r="B7" s="3">
        <v>1</v>
      </c>
      <c r="C7" s="3">
        <v>3</v>
      </c>
      <c r="D7" s="3">
        <v>2</v>
      </c>
      <c r="E7" s="3">
        <v>2</v>
      </c>
      <c r="F7" s="3">
        <v>1</v>
      </c>
      <c r="G7" s="3">
        <v>1</v>
      </c>
      <c r="H7" s="3">
        <v>1</v>
      </c>
      <c r="I7" s="18">
        <v>1</v>
      </c>
      <c r="J7" s="18">
        <v>2</v>
      </c>
      <c r="K7" s="26">
        <v>2</v>
      </c>
      <c r="L7" s="12"/>
      <c r="M7" s="13"/>
      <c r="N7" s="13"/>
      <c r="O7" s="13"/>
      <c r="P7" s="13"/>
    </row>
    <row r="8" spans="1:16" ht="15" customHeight="1" thickBot="1">
      <c r="A8" s="49" t="s">
        <v>19</v>
      </c>
      <c r="B8" s="27">
        <v>2</v>
      </c>
      <c r="C8" s="27">
        <v>2</v>
      </c>
      <c r="D8" s="27">
        <v>3</v>
      </c>
      <c r="E8" s="129">
        <v>4</v>
      </c>
      <c r="F8" s="27">
        <v>2</v>
      </c>
      <c r="G8" s="27">
        <v>2</v>
      </c>
      <c r="H8" s="27">
        <v>3</v>
      </c>
      <c r="I8" s="27">
        <v>2</v>
      </c>
      <c r="J8" s="27">
        <v>3</v>
      </c>
      <c r="K8" s="28">
        <v>2</v>
      </c>
      <c r="L8" s="12"/>
      <c r="M8" s="13"/>
      <c r="N8" s="13"/>
      <c r="O8" s="13"/>
      <c r="P8" s="13"/>
    </row>
    <row r="9" spans="1:16" ht="21.95" customHeight="1">
      <c r="A9" s="2" t="s">
        <v>1</v>
      </c>
      <c r="B9" s="4" t="s">
        <v>2</v>
      </c>
      <c r="C9" s="4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M9" s="13"/>
      <c r="N9" s="13"/>
      <c r="O9" s="13"/>
      <c r="P9" s="13"/>
    </row>
    <row r="10" spans="1:16" ht="15" customHeight="1">
      <c r="A10" s="1"/>
      <c r="B10" s="31">
        <v>8</v>
      </c>
      <c r="C10" s="32">
        <v>6</v>
      </c>
      <c r="D10" s="32">
        <v>2</v>
      </c>
      <c r="E10" s="32">
        <v>6</v>
      </c>
      <c r="F10" s="32">
        <v>6</v>
      </c>
      <c r="G10" s="32">
        <v>4</v>
      </c>
      <c r="H10" s="32">
        <v>5</v>
      </c>
      <c r="I10" s="32">
        <v>4</v>
      </c>
      <c r="J10" s="32">
        <v>4</v>
      </c>
      <c r="K10" s="33">
        <v>5</v>
      </c>
      <c r="L10" s="4">
        <v>50</v>
      </c>
      <c r="O10" s="11"/>
    </row>
    <row r="11" spans="1:16" ht="15" customHeight="1">
      <c r="A11" s="2" t="s">
        <v>0</v>
      </c>
      <c r="B11" s="34">
        <f>B10/$L$10</f>
        <v>0.16</v>
      </c>
      <c r="C11" s="35">
        <f t="shared" ref="C11:K11" si="0">C10/$L$10</f>
        <v>0.12</v>
      </c>
      <c r="D11" s="35">
        <f t="shared" si="0"/>
        <v>0.04</v>
      </c>
      <c r="E11" s="35">
        <f t="shared" si="0"/>
        <v>0.12</v>
      </c>
      <c r="F11" s="35">
        <f t="shared" si="0"/>
        <v>0.12</v>
      </c>
      <c r="G11" s="35">
        <f t="shared" si="0"/>
        <v>0.08</v>
      </c>
      <c r="H11" s="35">
        <f t="shared" si="0"/>
        <v>0.1</v>
      </c>
      <c r="I11" s="35">
        <f t="shared" si="0"/>
        <v>0.08</v>
      </c>
      <c r="J11" s="35">
        <f t="shared" si="0"/>
        <v>0.08</v>
      </c>
      <c r="K11" s="36">
        <f t="shared" si="0"/>
        <v>0.1</v>
      </c>
      <c r="L11" s="4">
        <v>0</v>
      </c>
    </row>
    <row r="12" spans="1:16" ht="15" customHeight="1">
      <c r="A12" s="2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4"/>
    </row>
    <row r="13" spans="1:16" ht="15" customHeight="1">
      <c r="A13" s="1" t="s">
        <v>3</v>
      </c>
      <c r="B13" s="37">
        <f>MIN(B$4:B$8)</f>
        <v>1</v>
      </c>
      <c r="C13" s="37">
        <f t="shared" ref="C13:K13" si="1">MIN(C$4:C$8)</f>
        <v>1</v>
      </c>
      <c r="D13" s="37">
        <f t="shared" si="1"/>
        <v>1</v>
      </c>
      <c r="E13" s="37">
        <f t="shared" si="1"/>
        <v>1</v>
      </c>
      <c r="F13" s="37">
        <f t="shared" si="1"/>
        <v>1</v>
      </c>
      <c r="G13" s="37">
        <f t="shared" si="1"/>
        <v>1</v>
      </c>
      <c r="H13" s="37">
        <f t="shared" si="1"/>
        <v>1</v>
      </c>
      <c r="I13" s="37">
        <f t="shared" si="1"/>
        <v>1</v>
      </c>
      <c r="J13" s="37">
        <f t="shared" si="1"/>
        <v>1</v>
      </c>
      <c r="K13" s="37">
        <f t="shared" si="1"/>
        <v>2</v>
      </c>
      <c r="L13" s="53">
        <v>100</v>
      </c>
      <c r="M13" s="44"/>
    </row>
    <row r="14" spans="1:16" ht="15" customHeight="1">
      <c r="A14" s="1" t="s">
        <v>4</v>
      </c>
      <c r="B14" s="37">
        <f>MAX(B$4:B$8)</f>
        <v>3</v>
      </c>
      <c r="C14" s="37">
        <f t="shared" ref="C14:K14" si="2">MAX(C$4:C$8)</f>
        <v>3</v>
      </c>
      <c r="D14" s="37">
        <f t="shared" si="2"/>
        <v>3</v>
      </c>
      <c r="E14" s="37">
        <f t="shared" si="2"/>
        <v>4</v>
      </c>
      <c r="F14" s="37">
        <f t="shared" si="2"/>
        <v>4</v>
      </c>
      <c r="G14" s="37">
        <f t="shared" si="2"/>
        <v>3</v>
      </c>
      <c r="H14" s="37">
        <f t="shared" si="2"/>
        <v>3</v>
      </c>
      <c r="I14" s="37">
        <f t="shared" si="2"/>
        <v>3</v>
      </c>
      <c r="J14" s="37">
        <f t="shared" si="2"/>
        <v>3</v>
      </c>
      <c r="K14" s="37">
        <f t="shared" si="2"/>
        <v>4</v>
      </c>
      <c r="L14" s="4">
        <v>0</v>
      </c>
    </row>
    <row r="15" spans="1:16" ht="15" customHeight="1">
      <c r="A15" s="1"/>
      <c r="B15" s="4"/>
      <c r="C15" s="4"/>
      <c r="D15" s="4"/>
      <c r="E15" s="4"/>
      <c r="F15" s="4"/>
      <c r="G15" s="4"/>
      <c r="H15" s="1"/>
      <c r="I15" s="1"/>
      <c r="J15" s="1"/>
      <c r="K15" s="1"/>
      <c r="L15" s="7"/>
    </row>
    <row r="16" spans="1:16" ht="15" customHeight="1">
      <c r="A16" t="s">
        <v>42</v>
      </c>
      <c r="B16" s="38">
        <f>($L13-$L14)/(B13-B14)</f>
        <v>-50</v>
      </c>
      <c r="C16" s="23">
        <f t="shared" ref="C16:K16" si="3">($L13-$L14)/(C13-C14)</f>
        <v>-50</v>
      </c>
      <c r="D16" s="23">
        <f t="shared" si="3"/>
        <v>-50</v>
      </c>
      <c r="E16" s="126">
        <f t="shared" si="3"/>
        <v>-33.333333333333336</v>
      </c>
      <c r="F16" s="126">
        <f t="shared" si="3"/>
        <v>-33.333333333333336</v>
      </c>
      <c r="G16" s="23">
        <f t="shared" si="3"/>
        <v>-50</v>
      </c>
      <c r="H16" s="23">
        <f t="shared" si="3"/>
        <v>-50</v>
      </c>
      <c r="I16" s="23">
        <f t="shared" si="3"/>
        <v>-50</v>
      </c>
      <c r="J16" s="23">
        <f t="shared" si="3"/>
        <v>-50</v>
      </c>
      <c r="K16" s="39">
        <f t="shared" si="3"/>
        <v>-50</v>
      </c>
    </row>
    <row r="17" spans="1:13" ht="15" customHeight="1">
      <c r="A17" t="s">
        <v>43</v>
      </c>
      <c r="B17" s="40">
        <f>L14-B16*B14</f>
        <v>150</v>
      </c>
      <c r="C17" s="41">
        <f t="shared" ref="C17:K17" si="4">M14-C16*C14</f>
        <v>150</v>
      </c>
      <c r="D17" s="41">
        <f t="shared" si="4"/>
        <v>150</v>
      </c>
      <c r="E17" s="127">
        <f t="shared" si="4"/>
        <v>133.33333333333334</v>
      </c>
      <c r="F17" s="127">
        <f t="shared" si="4"/>
        <v>133.33333333333334</v>
      </c>
      <c r="G17" s="41">
        <f t="shared" si="4"/>
        <v>150</v>
      </c>
      <c r="H17" s="41">
        <f t="shared" si="4"/>
        <v>150</v>
      </c>
      <c r="I17" s="41">
        <f t="shared" si="4"/>
        <v>150</v>
      </c>
      <c r="J17" s="41">
        <f t="shared" si="4"/>
        <v>150</v>
      </c>
      <c r="K17" s="42">
        <f t="shared" si="4"/>
        <v>200</v>
      </c>
    </row>
    <row r="18" spans="1:13" ht="15" customHeight="1">
      <c r="B18" s="4"/>
      <c r="C18" s="4"/>
      <c r="D18" s="4"/>
      <c r="E18" s="128"/>
      <c r="F18" s="128"/>
      <c r="G18" s="4"/>
      <c r="H18" s="4"/>
      <c r="I18" s="4"/>
      <c r="J18" s="4"/>
      <c r="K18" s="4"/>
    </row>
    <row r="19" spans="1:13" ht="15" customHeight="1">
      <c r="B19" s="4"/>
      <c r="C19" s="4"/>
      <c r="D19" s="4"/>
      <c r="E19" s="128"/>
      <c r="F19" s="128"/>
      <c r="G19" s="4"/>
      <c r="H19" s="4"/>
      <c r="I19" s="51"/>
      <c r="J19" s="4"/>
      <c r="K19" s="4"/>
      <c r="L19" s="44" t="s">
        <v>5</v>
      </c>
    </row>
    <row r="20" spans="1:13" ht="15" customHeight="1">
      <c r="A20" s="2" t="s">
        <v>15</v>
      </c>
      <c r="B20" s="4">
        <f>B$16*B4+B$17</f>
        <v>50</v>
      </c>
      <c r="C20" s="4">
        <f t="shared" ref="C20:K20" si="5">C$16*C4+C$17</f>
        <v>100</v>
      </c>
      <c r="D20" s="4">
        <f t="shared" si="5"/>
        <v>100</v>
      </c>
      <c r="E20" s="128">
        <f t="shared" si="5"/>
        <v>66.666666666666671</v>
      </c>
      <c r="F20" s="128">
        <f t="shared" si="5"/>
        <v>33.333333333333343</v>
      </c>
      <c r="G20" s="4">
        <f t="shared" si="5"/>
        <v>100</v>
      </c>
      <c r="H20" s="4">
        <f t="shared" si="5"/>
        <v>50</v>
      </c>
      <c r="I20" s="4">
        <f t="shared" si="5"/>
        <v>100</v>
      </c>
      <c r="J20" s="4">
        <f t="shared" si="5"/>
        <v>100</v>
      </c>
      <c r="K20" s="4">
        <f t="shared" si="5"/>
        <v>50</v>
      </c>
      <c r="L20" s="52">
        <f>SUMPRODUCT(B20:K20,B$11:K$11)</f>
        <v>70</v>
      </c>
      <c r="M20" s="45">
        <f>_xlfn.RANK.EQ(L20,L$20:L$24)</f>
        <v>2</v>
      </c>
    </row>
    <row r="21" spans="1:13" ht="15" customHeight="1">
      <c r="A21" s="2" t="s">
        <v>16</v>
      </c>
      <c r="B21" s="4">
        <f>B$16*B5+B$17</f>
        <v>50</v>
      </c>
      <c r="C21" s="4">
        <f t="shared" ref="C21:K21" si="6">C$16*C5+C$17</f>
        <v>0</v>
      </c>
      <c r="D21" s="4">
        <f t="shared" si="6"/>
        <v>50</v>
      </c>
      <c r="E21" s="128">
        <f t="shared" si="6"/>
        <v>100</v>
      </c>
      <c r="F21" s="128">
        <f t="shared" si="6"/>
        <v>66.666666666666671</v>
      </c>
      <c r="G21" s="4">
        <f t="shared" si="6"/>
        <v>50</v>
      </c>
      <c r="H21" s="4">
        <f t="shared" si="6"/>
        <v>50</v>
      </c>
      <c r="I21" s="4">
        <f t="shared" si="6"/>
        <v>100</v>
      </c>
      <c r="J21" s="4">
        <f t="shared" si="6"/>
        <v>0</v>
      </c>
      <c r="K21" s="4">
        <f t="shared" si="6"/>
        <v>100</v>
      </c>
      <c r="L21" s="52">
        <f t="shared" ref="L21:L24" si="7">SUMPRODUCT(B21:K21,B$11:K$11)</f>
        <v>57</v>
      </c>
      <c r="M21" s="45">
        <f t="shared" ref="M21:M24" si="8">_xlfn.RANK.EQ(L21,L$20:L$24)</f>
        <v>3</v>
      </c>
    </row>
    <row r="22" spans="1:13" ht="15" customHeight="1">
      <c r="A22" s="2" t="s">
        <v>17</v>
      </c>
      <c r="B22" s="4">
        <f>B$16*B6+B$17</f>
        <v>0</v>
      </c>
      <c r="C22" s="4">
        <f t="shared" ref="C22:K22" si="9">C$16*C6+C$17</f>
        <v>50</v>
      </c>
      <c r="D22" s="4">
        <f t="shared" si="9"/>
        <v>0</v>
      </c>
      <c r="E22" s="128">
        <f t="shared" si="9"/>
        <v>66.666666666666671</v>
      </c>
      <c r="F22" s="128">
        <f t="shared" si="9"/>
        <v>0</v>
      </c>
      <c r="G22" s="4">
        <f t="shared" si="9"/>
        <v>0</v>
      </c>
      <c r="H22" s="4">
        <f t="shared" si="9"/>
        <v>50</v>
      </c>
      <c r="I22" s="4">
        <f t="shared" si="9"/>
        <v>0</v>
      </c>
      <c r="J22" s="4">
        <f t="shared" si="9"/>
        <v>50</v>
      </c>
      <c r="K22" s="4">
        <f t="shared" si="9"/>
        <v>0</v>
      </c>
      <c r="L22" s="52">
        <f t="shared" si="7"/>
        <v>23</v>
      </c>
      <c r="M22" s="45">
        <f t="shared" si="8"/>
        <v>5</v>
      </c>
    </row>
    <row r="23" spans="1:13" ht="15" customHeight="1">
      <c r="A23" s="2" t="s">
        <v>18</v>
      </c>
      <c r="B23" s="4">
        <f>B$16*B7+B$17</f>
        <v>100</v>
      </c>
      <c r="C23" s="4">
        <f t="shared" ref="C23:K23" si="10">C$16*C7+C$17</f>
        <v>0</v>
      </c>
      <c r="D23" s="4">
        <f t="shared" si="10"/>
        <v>50</v>
      </c>
      <c r="E23" s="128">
        <f t="shared" si="10"/>
        <v>66.666666666666671</v>
      </c>
      <c r="F23" s="128">
        <f t="shared" si="10"/>
        <v>100</v>
      </c>
      <c r="G23" s="4">
        <f t="shared" si="10"/>
        <v>100</v>
      </c>
      <c r="H23" s="4">
        <f t="shared" si="10"/>
        <v>100</v>
      </c>
      <c r="I23" s="4">
        <f t="shared" si="10"/>
        <v>100</v>
      </c>
      <c r="J23" s="4">
        <f t="shared" si="10"/>
        <v>50</v>
      </c>
      <c r="K23" s="4">
        <f t="shared" si="10"/>
        <v>100</v>
      </c>
      <c r="L23" s="52">
        <f t="shared" si="7"/>
        <v>78</v>
      </c>
      <c r="M23" s="45">
        <f t="shared" si="8"/>
        <v>1</v>
      </c>
    </row>
    <row r="24" spans="1:13" ht="15" customHeight="1">
      <c r="A24" s="2" t="s">
        <v>19</v>
      </c>
      <c r="B24" s="4">
        <f>B$16*B8+B$17</f>
        <v>50</v>
      </c>
      <c r="C24" s="4">
        <f t="shared" ref="C24:K24" si="11">C$16*C8+C$17</f>
        <v>50</v>
      </c>
      <c r="D24" s="4">
        <f t="shared" si="11"/>
        <v>0</v>
      </c>
      <c r="E24" s="128">
        <f t="shared" si="11"/>
        <v>0</v>
      </c>
      <c r="F24" s="128">
        <f t="shared" si="11"/>
        <v>66.666666666666671</v>
      </c>
      <c r="G24" s="4">
        <f t="shared" si="11"/>
        <v>50</v>
      </c>
      <c r="H24" s="4">
        <f t="shared" si="11"/>
        <v>0</v>
      </c>
      <c r="I24" s="4">
        <f t="shared" si="11"/>
        <v>50</v>
      </c>
      <c r="J24" s="4">
        <f t="shared" si="11"/>
        <v>0</v>
      </c>
      <c r="K24" s="4">
        <f t="shared" si="11"/>
        <v>100</v>
      </c>
      <c r="L24" s="52">
        <f t="shared" si="7"/>
        <v>40</v>
      </c>
      <c r="M24" s="45">
        <f t="shared" si="8"/>
        <v>4</v>
      </c>
    </row>
    <row r="25" spans="1:13" ht="15" customHeight="1"/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191C-9B0B-442B-A768-CE6859069B31}">
  <sheetPr>
    <pageSetUpPr fitToPage="1"/>
  </sheetPr>
  <dimension ref="A1:U56"/>
  <sheetViews>
    <sheetView topLeftCell="A31" zoomScaleNormal="100" workbookViewId="0">
      <selection activeCell="N19" sqref="N19"/>
    </sheetView>
  </sheetViews>
  <sheetFormatPr defaultRowHeight="15"/>
  <cols>
    <col min="1" max="1" width="11.7109375" customWidth="1"/>
    <col min="2" max="13" width="10.28515625" customWidth="1"/>
    <col min="16" max="16" width="8.85546875" style="13"/>
    <col min="22" max="22" width="9.42578125" customWidth="1"/>
  </cols>
  <sheetData>
    <row r="1" spans="1:16" ht="30.75" customHeight="1" thickBot="1"/>
    <row r="2" spans="1:16" ht="15.75" thickBot="1">
      <c r="A2" s="30" t="s">
        <v>41</v>
      </c>
      <c r="B2" s="20" t="s">
        <v>20</v>
      </c>
      <c r="C2" s="20" t="s">
        <v>21</v>
      </c>
      <c r="D2" s="20" t="s">
        <v>22</v>
      </c>
      <c r="E2" s="20" t="s">
        <v>23</v>
      </c>
      <c r="F2" s="20" t="s">
        <v>24</v>
      </c>
      <c r="G2" s="20" t="s">
        <v>25</v>
      </c>
      <c r="H2" s="20" t="s">
        <v>26</v>
      </c>
      <c r="I2" s="20" t="s">
        <v>27</v>
      </c>
      <c r="J2" s="20" t="s">
        <v>28</v>
      </c>
      <c r="K2" s="20" t="s">
        <v>29</v>
      </c>
      <c r="M2" s="1"/>
      <c r="N2" s="1"/>
      <c r="O2" s="1"/>
      <c r="P2" s="3"/>
    </row>
    <row r="3" spans="1:16" ht="45.95" customHeight="1">
      <c r="A3" s="29" t="s">
        <v>40</v>
      </c>
      <c r="B3" s="46" t="s">
        <v>30</v>
      </c>
      <c r="C3" s="22" t="s">
        <v>31</v>
      </c>
      <c r="D3" s="22" t="s">
        <v>32</v>
      </c>
      <c r="E3" s="21" t="s">
        <v>33</v>
      </c>
      <c r="F3" s="21" t="s">
        <v>34</v>
      </c>
      <c r="G3" s="22" t="s">
        <v>35</v>
      </c>
      <c r="H3" s="21" t="s">
        <v>36</v>
      </c>
      <c r="I3" s="21" t="s">
        <v>37</v>
      </c>
      <c r="J3" s="22" t="s">
        <v>38</v>
      </c>
      <c r="K3" s="21" t="s">
        <v>39</v>
      </c>
      <c r="L3" s="6"/>
      <c r="M3" s="4"/>
      <c r="N3" s="4"/>
      <c r="O3" s="4"/>
      <c r="P3" s="4"/>
    </row>
    <row r="4" spans="1:16">
      <c r="A4" s="47" t="s">
        <v>15</v>
      </c>
      <c r="B4" s="23">
        <v>2</v>
      </c>
      <c r="C4" s="23">
        <v>1</v>
      </c>
      <c r="D4" s="23">
        <v>1</v>
      </c>
      <c r="E4" s="23">
        <v>2</v>
      </c>
      <c r="F4" s="23">
        <v>3</v>
      </c>
      <c r="G4" s="23">
        <v>1</v>
      </c>
      <c r="H4" s="23">
        <v>2</v>
      </c>
      <c r="I4" s="24">
        <v>1</v>
      </c>
      <c r="J4" s="24">
        <v>1</v>
      </c>
      <c r="K4" s="25">
        <v>3</v>
      </c>
      <c r="L4" s="11"/>
      <c r="M4" s="4"/>
      <c r="N4" s="4"/>
      <c r="O4" s="4"/>
    </row>
    <row r="5" spans="1:16">
      <c r="A5" s="48" t="s">
        <v>16</v>
      </c>
      <c r="B5" s="3">
        <v>2</v>
      </c>
      <c r="C5" s="3">
        <v>3</v>
      </c>
      <c r="D5" s="3">
        <v>2</v>
      </c>
      <c r="E5" s="3">
        <v>1</v>
      </c>
      <c r="F5" s="3">
        <v>2</v>
      </c>
      <c r="G5" s="3">
        <v>2</v>
      </c>
      <c r="H5" s="3">
        <v>2</v>
      </c>
      <c r="I5" s="18">
        <v>1</v>
      </c>
      <c r="J5" s="18">
        <v>3</v>
      </c>
      <c r="K5" s="26">
        <v>2</v>
      </c>
      <c r="L5" s="12"/>
      <c r="M5" s="4"/>
      <c r="N5" s="4"/>
      <c r="O5" s="4"/>
    </row>
    <row r="6" spans="1:16">
      <c r="A6" s="48" t="s">
        <v>17</v>
      </c>
      <c r="B6" s="3">
        <v>3</v>
      </c>
      <c r="C6" s="3">
        <v>2</v>
      </c>
      <c r="D6" s="3">
        <v>3</v>
      </c>
      <c r="E6" s="3">
        <v>2</v>
      </c>
      <c r="F6" s="3">
        <v>4</v>
      </c>
      <c r="G6" s="3">
        <v>3</v>
      </c>
      <c r="H6" s="3">
        <v>2</v>
      </c>
      <c r="I6" s="18">
        <v>3</v>
      </c>
      <c r="J6" s="18">
        <v>2</v>
      </c>
      <c r="K6" s="26">
        <v>4</v>
      </c>
      <c r="L6" s="12"/>
      <c r="M6" s="17"/>
      <c r="N6" s="17"/>
      <c r="O6" s="17"/>
    </row>
    <row r="7" spans="1:16">
      <c r="A7" s="48" t="s">
        <v>18</v>
      </c>
      <c r="B7" s="3">
        <v>1</v>
      </c>
      <c r="C7" s="3">
        <v>3</v>
      </c>
      <c r="D7" s="3">
        <v>2</v>
      </c>
      <c r="E7" s="3">
        <v>2</v>
      </c>
      <c r="F7" s="3">
        <v>1</v>
      </c>
      <c r="G7" s="3">
        <v>1</v>
      </c>
      <c r="H7" s="3">
        <v>1</v>
      </c>
      <c r="I7" s="18">
        <v>1</v>
      </c>
      <c r="J7" s="18">
        <v>2</v>
      </c>
      <c r="K7" s="26">
        <v>2</v>
      </c>
      <c r="L7" s="12"/>
      <c r="M7" s="17"/>
      <c r="N7" s="17"/>
      <c r="O7" s="17"/>
    </row>
    <row r="8" spans="1:16" ht="15.75" thickBot="1">
      <c r="A8" s="49" t="s">
        <v>19</v>
      </c>
      <c r="B8" s="27">
        <v>2</v>
      </c>
      <c r="C8" s="27">
        <v>2</v>
      </c>
      <c r="D8" s="27">
        <v>3</v>
      </c>
      <c r="E8" s="27">
        <v>4</v>
      </c>
      <c r="F8" s="27">
        <v>2</v>
      </c>
      <c r="G8" s="27">
        <v>2</v>
      </c>
      <c r="H8" s="27">
        <v>3</v>
      </c>
      <c r="I8" s="27">
        <v>2</v>
      </c>
      <c r="J8" s="27">
        <v>3</v>
      </c>
      <c r="K8" s="28">
        <v>2</v>
      </c>
      <c r="L8" s="12"/>
      <c r="M8" s="4"/>
      <c r="N8" s="4"/>
      <c r="O8" s="4"/>
    </row>
    <row r="9" spans="1:16" ht="21.95" customHeight="1">
      <c r="A9" s="2" t="s">
        <v>1</v>
      </c>
      <c r="B9" s="4" t="s">
        <v>2</v>
      </c>
      <c r="C9" s="4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M9" s="4"/>
      <c r="N9" s="4"/>
      <c r="O9" s="4"/>
    </row>
    <row r="10" spans="1:16">
      <c r="A10" s="1"/>
      <c r="B10" s="31">
        <v>8</v>
      </c>
      <c r="C10" s="32">
        <v>6</v>
      </c>
      <c r="D10" s="32">
        <v>2</v>
      </c>
      <c r="E10" s="32">
        <v>6</v>
      </c>
      <c r="F10" s="32">
        <v>6</v>
      </c>
      <c r="G10" s="32">
        <v>4</v>
      </c>
      <c r="H10" s="32">
        <v>5</v>
      </c>
      <c r="I10" s="32">
        <v>4</v>
      </c>
      <c r="J10" s="32">
        <v>4</v>
      </c>
      <c r="K10" s="33">
        <v>5</v>
      </c>
      <c r="L10" s="4">
        <v>50</v>
      </c>
      <c r="M10" s="4"/>
      <c r="N10" s="4"/>
      <c r="O10" s="4"/>
    </row>
    <row r="11" spans="1:16">
      <c r="A11" s="2" t="s">
        <v>0</v>
      </c>
      <c r="B11" s="34">
        <f>B10/$L$10</f>
        <v>0.16</v>
      </c>
      <c r="C11" s="35">
        <f t="shared" ref="C11:K11" si="0">C10/$L$10</f>
        <v>0.12</v>
      </c>
      <c r="D11" s="35">
        <f t="shared" si="0"/>
        <v>0.04</v>
      </c>
      <c r="E11" s="35">
        <f t="shared" si="0"/>
        <v>0.12</v>
      </c>
      <c r="F11" s="35">
        <f t="shared" si="0"/>
        <v>0.12</v>
      </c>
      <c r="G11" s="35">
        <f t="shared" si="0"/>
        <v>0.08</v>
      </c>
      <c r="H11" s="35">
        <f t="shared" si="0"/>
        <v>0.1</v>
      </c>
      <c r="I11" s="35">
        <f t="shared" si="0"/>
        <v>0.08</v>
      </c>
      <c r="J11" s="35">
        <f t="shared" si="0"/>
        <v>0.08</v>
      </c>
      <c r="K11" s="36">
        <f t="shared" si="0"/>
        <v>0.1</v>
      </c>
      <c r="L11" s="4">
        <v>0</v>
      </c>
      <c r="M11" s="4"/>
      <c r="N11" s="4"/>
      <c r="O11" s="4"/>
    </row>
    <row r="12" spans="1:16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6">
      <c r="A13" s="9" t="s">
        <v>6</v>
      </c>
      <c r="B13" s="1"/>
      <c r="C13" s="1"/>
      <c r="D13" s="1"/>
      <c r="E13" s="1"/>
      <c r="F13" s="1"/>
      <c r="G13" s="1"/>
      <c r="H13" s="1"/>
      <c r="I13" s="1"/>
      <c r="J13" s="1"/>
      <c r="K13" s="4"/>
      <c r="L13" s="4"/>
      <c r="M13" s="13"/>
      <c r="N13" s="13"/>
      <c r="O13" s="13"/>
    </row>
    <row r="14" spans="1:16">
      <c r="A14" s="2" t="s">
        <v>15</v>
      </c>
      <c r="B14" s="54">
        <f>4-B4</f>
        <v>2</v>
      </c>
      <c r="C14" s="55">
        <f t="shared" ref="C14:J14" si="1">4-C4</f>
        <v>3</v>
      </c>
      <c r="D14" s="55">
        <f t="shared" si="1"/>
        <v>3</v>
      </c>
      <c r="E14" s="55">
        <f>5-E4</f>
        <v>3</v>
      </c>
      <c r="F14" s="55">
        <f>5-F4</f>
        <v>2</v>
      </c>
      <c r="G14" s="55">
        <f t="shared" si="1"/>
        <v>3</v>
      </c>
      <c r="H14" s="55">
        <f t="shared" si="1"/>
        <v>2</v>
      </c>
      <c r="I14" s="55">
        <f t="shared" si="1"/>
        <v>3</v>
      </c>
      <c r="J14" s="55">
        <f t="shared" si="1"/>
        <v>3</v>
      </c>
      <c r="K14" s="132">
        <f>5-K4</f>
        <v>2</v>
      </c>
      <c r="L14" s="4"/>
      <c r="M14" s="4"/>
      <c r="N14" s="4"/>
      <c r="O14" s="4"/>
    </row>
    <row r="15" spans="1:16">
      <c r="A15" s="2" t="s">
        <v>16</v>
      </c>
      <c r="B15" s="56">
        <f t="shared" ref="B15:J18" si="2">4-B5</f>
        <v>2</v>
      </c>
      <c r="C15" s="3">
        <f t="shared" si="2"/>
        <v>1</v>
      </c>
      <c r="D15" s="3">
        <f t="shared" si="2"/>
        <v>2</v>
      </c>
      <c r="E15" s="3">
        <f t="shared" ref="E15:F18" si="3">5-E5</f>
        <v>4</v>
      </c>
      <c r="F15" s="3">
        <f t="shared" si="3"/>
        <v>3</v>
      </c>
      <c r="G15" s="3">
        <f t="shared" si="2"/>
        <v>2</v>
      </c>
      <c r="H15" s="3">
        <f t="shared" si="2"/>
        <v>2</v>
      </c>
      <c r="I15" s="3">
        <f t="shared" si="2"/>
        <v>3</v>
      </c>
      <c r="J15" s="3">
        <f t="shared" si="2"/>
        <v>1</v>
      </c>
      <c r="K15" s="133">
        <f t="shared" ref="K15:K18" si="4">5-K5</f>
        <v>3</v>
      </c>
      <c r="L15" s="4"/>
      <c r="M15" s="4"/>
      <c r="N15" s="4"/>
      <c r="O15" s="4"/>
    </row>
    <row r="16" spans="1:16">
      <c r="A16" s="2" t="s">
        <v>17</v>
      </c>
      <c r="B16" s="56">
        <f t="shared" si="2"/>
        <v>1</v>
      </c>
      <c r="C16" s="3">
        <f t="shared" si="2"/>
        <v>2</v>
      </c>
      <c r="D16" s="3">
        <f t="shared" si="2"/>
        <v>1</v>
      </c>
      <c r="E16" s="3">
        <f t="shared" si="3"/>
        <v>3</v>
      </c>
      <c r="F16" s="3">
        <f t="shared" si="3"/>
        <v>1</v>
      </c>
      <c r="G16" s="3">
        <f t="shared" si="2"/>
        <v>1</v>
      </c>
      <c r="H16" s="3">
        <f t="shared" si="2"/>
        <v>2</v>
      </c>
      <c r="I16" s="3">
        <f t="shared" si="2"/>
        <v>1</v>
      </c>
      <c r="J16" s="3">
        <f t="shared" si="2"/>
        <v>2</v>
      </c>
      <c r="K16" s="133">
        <f t="shared" si="4"/>
        <v>1</v>
      </c>
      <c r="L16" s="4"/>
      <c r="M16" s="4"/>
      <c r="N16" s="4"/>
      <c r="O16" s="4"/>
    </row>
    <row r="17" spans="1:19">
      <c r="A17" s="2" t="s">
        <v>18</v>
      </c>
      <c r="B17" s="56">
        <f t="shared" si="2"/>
        <v>3</v>
      </c>
      <c r="C17" s="3">
        <f t="shared" si="2"/>
        <v>1</v>
      </c>
      <c r="D17" s="3">
        <f t="shared" si="2"/>
        <v>2</v>
      </c>
      <c r="E17" s="3">
        <f t="shared" si="3"/>
        <v>3</v>
      </c>
      <c r="F17" s="3">
        <f t="shared" si="3"/>
        <v>4</v>
      </c>
      <c r="G17" s="3">
        <f t="shared" si="2"/>
        <v>3</v>
      </c>
      <c r="H17" s="3">
        <f t="shared" si="2"/>
        <v>3</v>
      </c>
      <c r="I17" s="3">
        <f t="shared" si="2"/>
        <v>3</v>
      </c>
      <c r="J17" s="3">
        <f t="shared" si="2"/>
        <v>2</v>
      </c>
      <c r="K17" s="133">
        <f t="shared" si="4"/>
        <v>3</v>
      </c>
      <c r="L17" s="4"/>
      <c r="M17" s="4"/>
      <c r="N17" s="4"/>
      <c r="O17" s="4"/>
    </row>
    <row r="18" spans="1:19">
      <c r="A18" s="2" t="s">
        <v>19</v>
      </c>
      <c r="B18" s="57">
        <f t="shared" si="2"/>
        <v>2</v>
      </c>
      <c r="C18" s="58">
        <f t="shared" si="2"/>
        <v>2</v>
      </c>
      <c r="D18" s="58">
        <f t="shared" si="2"/>
        <v>1</v>
      </c>
      <c r="E18" s="58">
        <f t="shared" si="3"/>
        <v>1</v>
      </c>
      <c r="F18" s="58">
        <f t="shared" si="3"/>
        <v>3</v>
      </c>
      <c r="G18" s="58">
        <f t="shared" si="2"/>
        <v>2</v>
      </c>
      <c r="H18" s="58">
        <f t="shared" si="2"/>
        <v>1</v>
      </c>
      <c r="I18" s="58">
        <f t="shared" si="2"/>
        <v>2</v>
      </c>
      <c r="J18" s="58">
        <f t="shared" si="2"/>
        <v>1</v>
      </c>
      <c r="K18" s="134">
        <f t="shared" si="4"/>
        <v>3</v>
      </c>
      <c r="L18" s="4"/>
      <c r="M18" s="4"/>
      <c r="N18" s="4"/>
      <c r="O18" s="4"/>
    </row>
    <row r="19" spans="1:19">
      <c r="A19" s="2"/>
      <c r="B19" s="1"/>
      <c r="C19" s="1"/>
      <c r="D19" s="1"/>
      <c r="E19" s="1"/>
      <c r="F19" s="1"/>
      <c r="G19" s="1"/>
      <c r="H19" s="1"/>
      <c r="I19" s="1"/>
      <c r="J19" s="1"/>
      <c r="K19" s="4"/>
      <c r="L19" s="4"/>
      <c r="M19" s="4"/>
      <c r="N19" s="4"/>
      <c r="O19" s="4"/>
    </row>
    <row r="20" spans="1:19">
      <c r="A20" s="9" t="s">
        <v>7</v>
      </c>
      <c r="B20" s="1"/>
      <c r="C20" s="1"/>
      <c r="D20" s="1"/>
      <c r="E20" s="1"/>
      <c r="F20" s="1"/>
      <c r="G20" s="1"/>
      <c r="H20" s="1"/>
      <c r="I20" s="1"/>
      <c r="J20" s="1"/>
      <c r="K20" s="13"/>
      <c r="L20" s="13"/>
      <c r="M20" s="13"/>
      <c r="N20" s="13"/>
      <c r="O20" s="13"/>
    </row>
    <row r="21" spans="1:19">
      <c r="A21" s="2" t="s">
        <v>8</v>
      </c>
      <c r="B21" s="60">
        <f>SQRT(SUMSQ(B14:B18))</f>
        <v>4.6904157598234297</v>
      </c>
      <c r="C21" s="60">
        <f t="shared" ref="C21:K21" si="5">SQRT(SUMSQ(C14:C18))</f>
        <v>4.358898943540674</v>
      </c>
      <c r="D21" s="60">
        <f t="shared" si="5"/>
        <v>4.358898943540674</v>
      </c>
      <c r="E21" s="60">
        <f t="shared" si="5"/>
        <v>6.6332495807107996</v>
      </c>
      <c r="F21" s="60">
        <f t="shared" si="5"/>
        <v>6.2449979983983983</v>
      </c>
      <c r="G21" s="60">
        <f t="shared" si="5"/>
        <v>5.196152422706632</v>
      </c>
      <c r="H21" s="60">
        <f t="shared" si="5"/>
        <v>4.6904157598234297</v>
      </c>
      <c r="I21" s="60">
        <f t="shared" si="5"/>
        <v>5.6568542494923806</v>
      </c>
      <c r="J21" s="60">
        <f t="shared" si="5"/>
        <v>4.358898943540674</v>
      </c>
      <c r="K21" s="60">
        <f t="shared" si="5"/>
        <v>5.6568542494923806</v>
      </c>
      <c r="L21" s="4"/>
      <c r="M21" s="4"/>
      <c r="N21" s="4"/>
      <c r="O21" s="4"/>
      <c r="P21" s="4"/>
    </row>
    <row r="22" spans="1:19">
      <c r="A22" s="2" t="s">
        <v>15</v>
      </c>
      <c r="B22" s="62">
        <f>B14/B$21</f>
        <v>0.42640143271122083</v>
      </c>
      <c r="C22" s="63">
        <f t="shared" ref="C22:K22" si="6">C14/C$21</f>
        <v>0.68824720161168518</v>
      </c>
      <c r="D22" s="63">
        <f t="shared" si="6"/>
        <v>0.68824720161168518</v>
      </c>
      <c r="E22" s="63">
        <f t="shared" si="6"/>
        <v>0.45226701686664544</v>
      </c>
      <c r="F22" s="63">
        <f t="shared" si="6"/>
        <v>0.32025630761017426</v>
      </c>
      <c r="G22" s="63">
        <f t="shared" si="6"/>
        <v>0.57735026918962573</v>
      </c>
      <c r="H22" s="63">
        <f t="shared" si="6"/>
        <v>0.42640143271122083</v>
      </c>
      <c r="I22" s="63">
        <f t="shared" si="6"/>
        <v>0.5303300858899106</v>
      </c>
      <c r="J22" s="63">
        <f t="shared" si="6"/>
        <v>0.68824720161168518</v>
      </c>
      <c r="K22" s="135">
        <f t="shared" si="6"/>
        <v>0.35355339059327373</v>
      </c>
      <c r="L22" s="4"/>
      <c r="M22" s="4"/>
      <c r="N22" s="4"/>
      <c r="O22" s="4"/>
      <c r="P22" s="4"/>
      <c r="Q22" s="4"/>
      <c r="R22" s="4"/>
      <c r="S22" s="4"/>
    </row>
    <row r="23" spans="1:19">
      <c r="A23" s="2" t="s">
        <v>16</v>
      </c>
      <c r="B23" s="64">
        <f t="shared" ref="B23:K26" si="7">B15/B$21</f>
        <v>0.42640143271122083</v>
      </c>
      <c r="C23" s="60">
        <f t="shared" si="7"/>
        <v>0.22941573387056174</v>
      </c>
      <c r="D23" s="60">
        <f t="shared" si="7"/>
        <v>0.45883146774112349</v>
      </c>
      <c r="E23" s="60">
        <f t="shared" si="7"/>
        <v>0.60302268915552726</v>
      </c>
      <c r="F23" s="60">
        <f t="shared" si="7"/>
        <v>0.48038446141526137</v>
      </c>
      <c r="G23" s="60">
        <f t="shared" si="7"/>
        <v>0.38490017945975052</v>
      </c>
      <c r="H23" s="60">
        <f t="shared" si="7"/>
        <v>0.42640143271122083</v>
      </c>
      <c r="I23" s="60">
        <f t="shared" si="7"/>
        <v>0.5303300858899106</v>
      </c>
      <c r="J23" s="60">
        <f t="shared" si="7"/>
        <v>0.22941573387056174</v>
      </c>
      <c r="K23" s="136">
        <f t="shared" si="7"/>
        <v>0.5303300858899106</v>
      </c>
      <c r="L23" s="4"/>
      <c r="M23" s="4"/>
      <c r="N23" s="4"/>
      <c r="O23" s="4"/>
      <c r="P23" s="4"/>
      <c r="Q23" s="4"/>
      <c r="R23" s="4"/>
      <c r="S23" s="4"/>
    </row>
    <row r="24" spans="1:19">
      <c r="A24" s="2" t="s">
        <v>17</v>
      </c>
      <c r="B24" s="64">
        <f t="shared" si="7"/>
        <v>0.21320071635561041</v>
      </c>
      <c r="C24" s="60">
        <f t="shared" si="7"/>
        <v>0.45883146774112349</v>
      </c>
      <c r="D24" s="60">
        <f t="shared" si="7"/>
        <v>0.22941573387056174</v>
      </c>
      <c r="E24" s="60">
        <f t="shared" si="7"/>
        <v>0.45226701686664544</v>
      </c>
      <c r="F24" s="60">
        <f t="shared" si="7"/>
        <v>0.16012815380508713</v>
      </c>
      <c r="G24" s="60">
        <f t="shared" si="7"/>
        <v>0.19245008972987526</v>
      </c>
      <c r="H24" s="60">
        <f t="shared" si="7"/>
        <v>0.42640143271122083</v>
      </c>
      <c r="I24" s="60">
        <f t="shared" si="7"/>
        <v>0.17677669529663687</v>
      </c>
      <c r="J24" s="60">
        <f t="shared" si="7"/>
        <v>0.45883146774112349</v>
      </c>
      <c r="K24" s="136">
        <f t="shared" si="7"/>
        <v>0.17677669529663687</v>
      </c>
      <c r="L24" s="4"/>
      <c r="M24" s="4"/>
      <c r="N24" s="4"/>
      <c r="O24" s="4"/>
    </row>
    <row r="25" spans="1:19">
      <c r="A25" s="2" t="s">
        <v>18</v>
      </c>
      <c r="B25" s="64">
        <f t="shared" si="7"/>
        <v>0.63960214906683133</v>
      </c>
      <c r="C25" s="60">
        <f t="shared" si="7"/>
        <v>0.22941573387056174</v>
      </c>
      <c r="D25" s="60">
        <f t="shared" si="7"/>
        <v>0.45883146774112349</v>
      </c>
      <c r="E25" s="60">
        <f t="shared" si="7"/>
        <v>0.45226701686664544</v>
      </c>
      <c r="F25" s="60">
        <f t="shared" si="7"/>
        <v>0.64051261522034852</v>
      </c>
      <c r="G25" s="60">
        <f t="shared" si="7"/>
        <v>0.57735026918962573</v>
      </c>
      <c r="H25" s="60">
        <f t="shared" si="7"/>
        <v>0.63960214906683133</v>
      </c>
      <c r="I25" s="60">
        <f t="shared" si="7"/>
        <v>0.5303300858899106</v>
      </c>
      <c r="J25" s="60">
        <f t="shared" si="7"/>
        <v>0.45883146774112349</v>
      </c>
      <c r="K25" s="136">
        <f t="shared" si="7"/>
        <v>0.5303300858899106</v>
      </c>
      <c r="L25" s="4"/>
      <c r="M25" s="4"/>
      <c r="N25" s="4"/>
      <c r="O25" s="4"/>
    </row>
    <row r="26" spans="1:19">
      <c r="A26" s="2" t="s">
        <v>19</v>
      </c>
      <c r="B26" s="65">
        <f t="shared" si="7"/>
        <v>0.42640143271122083</v>
      </c>
      <c r="C26" s="66">
        <f t="shared" si="7"/>
        <v>0.45883146774112349</v>
      </c>
      <c r="D26" s="66">
        <f t="shared" si="7"/>
        <v>0.22941573387056174</v>
      </c>
      <c r="E26" s="66">
        <f t="shared" si="7"/>
        <v>0.15075567228888181</v>
      </c>
      <c r="F26" s="66">
        <f t="shared" si="7"/>
        <v>0.48038446141526137</v>
      </c>
      <c r="G26" s="66">
        <f t="shared" si="7"/>
        <v>0.38490017945975052</v>
      </c>
      <c r="H26" s="66">
        <f t="shared" si="7"/>
        <v>0.21320071635561041</v>
      </c>
      <c r="I26" s="66">
        <f t="shared" si="7"/>
        <v>0.35355339059327373</v>
      </c>
      <c r="J26" s="66">
        <f t="shared" si="7"/>
        <v>0.22941573387056174</v>
      </c>
      <c r="K26" s="137">
        <f t="shared" si="7"/>
        <v>0.5303300858899106</v>
      </c>
      <c r="L26" s="10"/>
      <c r="M26" s="4"/>
      <c r="N26" s="10"/>
      <c r="O26" s="4"/>
    </row>
    <row r="27" spans="1:19">
      <c r="A27" s="2" t="s">
        <v>9</v>
      </c>
      <c r="B27" s="4">
        <f>SQRT(SUMSQ(B22:B26))</f>
        <v>1</v>
      </c>
      <c r="C27" s="4">
        <f t="shared" ref="C27:K27" si="8">SQRT(SUMSQ(C22:C26))</f>
        <v>0.99999999999999978</v>
      </c>
      <c r="D27" s="4">
        <f t="shared" si="8"/>
        <v>0.99999999999999978</v>
      </c>
      <c r="E27" s="4">
        <f t="shared" si="8"/>
        <v>1</v>
      </c>
      <c r="F27" s="4">
        <f t="shared" si="8"/>
        <v>1</v>
      </c>
      <c r="G27" s="4">
        <f t="shared" si="8"/>
        <v>1</v>
      </c>
      <c r="H27" s="4">
        <f t="shared" si="8"/>
        <v>1</v>
      </c>
      <c r="I27" s="4">
        <f t="shared" si="8"/>
        <v>0.99999999999999989</v>
      </c>
      <c r="J27" s="4">
        <f t="shared" si="8"/>
        <v>0.99999999999999978</v>
      </c>
      <c r="K27" s="4">
        <f t="shared" si="8"/>
        <v>0.99999999999999989</v>
      </c>
      <c r="L27" s="4"/>
      <c r="M27" s="4"/>
      <c r="N27" s="4"/>
      <c r="O27" s="4"/>
    </row>
    <row r="28" spans="1:19">
      <c r="A28" s="2"/>
      <c r="B28" s="1"/>
      <c r="C28" s="1"/>
      <c r="D28" s="1"/>
      <c r="E28" s="1"/>
      <c r="F28" s="1"/>
      <c r="G28" s="1"/>
      <c r="H28" s="1"/>
      <c r="I28" s="1"/>
      <c r="J28" s="1"/>
      <c r="K28" s="4"/>
      <c r="L28" s="4"/>
      <c r="M28" s="4"/>
      <c r="N28" s="4"/>
      <c r="O28" s="4"/>
    </row>
    <row r="29" spans="1:19">
      <c r="A29" s="9" t="s">
        <v>10</v>
      </c>
      <c r="B29" s="1"/>
      <c r="C29" s="1"/>
      <c r="D29" s="1"/>
      <c r="E29" s="1"/>
      <c r="F29" s="1"/>
      <c r="G29" s="1"/>
      <c r="H29" s="1"/>
      <c r="I29" s="1"/>
      <c r="J29" s="1"/>
      <c r="K29" s="4"/>
      <c r="L29" s="4"/>
      <c r="M29" s="4"/>
      <c r="N29" s="13"/>
      <c r="O29" s="13"/>
    </row>
    <row r="30" spans="1:19">
      <c r="A30" s="2" t="s">
        <v>15</v>
      </c>
      <c r="B30" s="62">
        <f>B22*B$11</f>
        <v>6.8224229233795328E-2</v>
      </c>
      <c r="C30" s="63">
        <f t="shared" ref="C30:K30" si="9">C22*C$11</f>
        <v>8.2589664193402218E-2</v>
      </c>
      <c r="D30" s="63">
        <f t="shared" si="9"/>
        <v>2.7529888064467406E-2</v>
      </c>
      <c r="E30" s="63">
        <f t="shared" si="9"/>
        <v>5.4272042023997449E-2</v>
      </c>
      <c r="F30" s="63">
        <f t="shared" si="9"/>
        <v>3.8430756913220912E-2</v>
      </c>
      <c r="G30" s="63">
        <f t="shared" si="9"/>
        <v>4.6188021535170057E-2</v>
      </c>
      <c r="H30" s="63">
        <f t="shared" si="9"/>
        <v>4.2640143271122088E-2</v>
      </c>
      <c r="I30" s="63">
        <f t="shared" si="9"/>
        <v>4.2426406871192847E-2</v>
      </c>
      <c r="J30" s="63">
        <f t="shared" si="9"/>
        <v>5.5059776128934812E-2</v>
      </c>
      <c r="K30" s="135">
        <f t="shared" si="9"/>
        <v>3.5355339059327376E-2</v>
      </c>
      <c r="L30" s="4"/>
      <c r="M30" s="4"/>
      <c r="N30" s="4"/>
      <c r="O30" s="4"/>
    </row>
    <row r="31" spans="1:19">
      <c r="A31" s="2" t="s">
        <v>16</v>
      </c>
      <c r="B31" s="64">
        <f t="shared" ref="B31:K34" si="10">B23*B$11</f>
        <v>6.8224229233795328E-2</v>
      </c>
      <c r="C31" s="60">
        <f t="shared" si="10"/>
        <v>2.7529888064467409E-2</v>
      </c>
      <c r="D31" s="60">
        <f t="shared" si="10"/>
        <v>1.8353258709644941E-2</v>
      </c>
      <c r="E31" s="60">
        <f t="shared" si="10"/>
        <v>7.236272269866327E-2</v>
      </c>
      <c r="F31" s="60">
        <f t="shared" si="10"/>
        <v>5.7646135369831361E-2</v>
      </c>
      <c r="G31" s="60">
        <f t="shared" si="10"/>
        <v>3.0792014356780043E-2</v>
      </c>
      <c r="H31" s="60">
        <f t="shared" si="10"/>
        <v>4.2640143271122088E-2</v>
      </c>
      <c r="I31" s="60">
        <f t="shared" si="10"/>
        <v>4.2426406871192847E-2</v>
      </c>
      <c r="J31" s="60">
        <f t="shared" si="10"/>
        <v>1.8353258709644941E-2</v>
      </c>
      <c r="K31" s="136">
        <f t="shared" si="10"/>
        <v>5.3033008588991064E-2</v>
      </c>
      <c r="L31" s="4"/>
      <c r="M31" s="4"/>
      <c r="N31" s="4"/>
      <c r="O31" s="4"/>
    </row>
    <row r="32" spans="1:19">
      <c r="A32" s="2" t="s">
        <v>17</v>
      </c>
      <c r="B32" s="64">
        <f t="shared" si="10"/>
        <v>3.4112114616897664E-2</v>
      </c>
      <c r="C32" s="60">
        <f t="shared" si="10"/>
        <v>5.5059776128934819E-2</v>
      </c>
      <c r="D32" s="60">
        <f t="shared" si="10"/>
        <v>9.1766293548224704E-3</v>
      </c>
      <c r="E32" s="60">
        <f t="shared" si="10"/>
        <v>5.4272042023997449E-2</v>
      </c>
      <c r="F32" s="60">
        <f t="shared" si="10"/>
        <v>1.9215378456610456E-2</v>
      </c>
      <c r="G32" s="60">
        <f t="shared" si="10"/>
        <v>1.5396007178390021E-2</v>
      </c>
      <c r="H32" s="60">
        <f t="shared" si="10"/>
        <v>4.2640143271122088E-2</v>
      </c>
      <c r="I32" s="60">
        <f t="shared" si="10"/>
        <v>1.4142135623730949E-2</v>
      </c>
      <c r="J32" s="60">
        <f t="shared" si="10"/>
        <v>3.6706517419289882E-2</v>
      </c>
      <c r="K32" s="136">
        <f t="shared" si="10"/>
        <v>1.7677669529663688E-2</v>
      </c>
      <c r="L32" s="4"/>
      <c r="M32" s="4"/>
      <c r="N32" s="4"/>
      <c r="O32" s="4"/>
    </row>
    <row r="33" spans="1:21">
      <c r="A33" s="2" t="s">
        <v>18</v>
      </c>
      <c r="B33" s="64">
        <f t="shared" si="10"/>
        <v>0.10233634385069301</v>
      </c>
      <c r="C33" s="60">
        <f t="shared" si="10"/>
        <v>2.7529888064467409E-2</v>
      </c>
      <c r="D33" s="60">
        <f t="shared" si="10"/>
        <v>1.8353258709644941E-2</v>
      </c>
      <c r="E33" s="60">
        <f t="shared" si="10"/>
        <v>5.4272042023997449E-2</v>
      </c>
      <c r="F33" s="60">
        <f t="shared" si="10"/>
        <v>7.6861513826441824E-2</v>
      </c>
      <c r="G33" s="60">
        <f t="shared" si="10"/>
        <v>4.6188021535170057E-2</v>
      </c>
      <c r="H33" s="60">
        <f t="shared" si="10"/>
        <v>6.3960214906683133E-2</v>
      </c>
      <c r="I33" s="60">
        <f t="shared" si="10"/>
        <v>4.2426406871192847E-2</v>
      </c>
      <c r="J33" s="60">
        <f t="shared" si="10"/>
        <v>3.6706517419289882E-2</v>
      </c>
      <c r="K33" s="136">
        <f t="shared" si="10"/>
        <v>5.3033008588991064E-2</v>
      </c>
      <c r="L33" s="4"/>
      <c r="M33" s="4"/>
      <c r="N33" s="4"/>
      <c r="O33" s="4"/>
    </row>
    <row r="34" spans="1:21">
      <c r="A34" s="2" t="s">
        <v>19</v>
      </c>
      <c r="B34" s="65">
        <f t="shared" si="10"/>
        <v>6.8224229233795328E-2</v>
      </c>
      <c r="C34" s="66">
        <f t="shared" si="10"/>
        <v>5.5059776128934819E-2</v>
      </c>
      <c r="D34" s="66">
        <f t="shared" si="10"/>
        <v>9.1766293548224704E-3</v>
      </c>
      <c r="E34" s="66">
        <f t="shared" si="10"/>
        <v>1.8090680674665818E-2</v>
      </c>
      <c r="F34" s="66">
        <f t="shared" si="10"/>
        <v>5.7646135369831361E-2</v>
      </c>
      <c r="G34" s="66">
        <f t="shared" si="10"/>
        <v>3.0792014356780043E-2</v>
      </c>
      <c r="H34" s="66">
        <f t="shared" si="10"/>
        <v>2.1320071635561044E-2</v>
      </c>
      <c r="I34" s="66">
        <f t="shared" si="10"/>
        <v>2.8284271247461898E-2</v>
      </c>
      <c r="J34" s="66">
        <f t="shared" si="10"/>
        <v>1.8353258709644941E-2</v>
      </c>
      <c r="K34" s="137">
        <f t="shared" si="10"/>
        <v>5.3033008588991064E-2</v>
      </c>
      <c r="L34" s="4"/>
      <c r="M34" s="4"/>
      <c r="N34" s="4"/>
      <c r="O34" s="4"/>
    </row>
    <row r="35" spans="1:21">
      <c r="A35" s="2"/>
      <c r="B35" s="1"/>
      <c r="C35" s="1"/>
      <c r="D35" s="1"/>
      <c r="E35" s="1"/>
      <c r="F35" s="1"/>
      <c r="G35" s="1"/>
      <c r="H35" s="1"/>
      <c r="I35" s="1"/>
      <c r="J35" s="1"/>
      <c r="K35" s="4"/>
      <c r="L35" s="4"/>
      <c r="M35" s="4"/>
      <c r="N35" s="4"/>
      <c r="O35" s="4"/>
    </row>
    <row r="36" spans="1:21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4"/>
      <c r="L36" s="4"/>
      <c r="M36" s="13"/>
      <c r="N36" s="13"/>
      <c r="O36" s="13"/>
      <c r="Q36" s="13"/>
    </row>
    <row r="37" spans="1:21">
      <c r="A37" s="2" t="s">
        <v>12</v>
      </c>
      <c r="B37" s="60">
        <f>MAX(B30:B34)</f>
        <v>0.10233634385069301</v>
      </c>
      <c r="C37" s="60">
        <f t="shared" ref="C37:K37" si="11">MAX(C30:C34)</f>
        <v>8.2589664193402218E-2</v>
      </c>
      <c r="D37" s="60">
        <f t="shared" si="11"/>
        <v>2.7529888064467406E-2</v>
      </c>
      <c r="E37" s="60">
        <f t="shared" si="11"/>
        <v>7.236272269866327E-2</v>
      </c>
      <c r="F37" s="60">
        <f t="shared" si="11"/>
        <v>7.6861513826441824E-2</v>
      </c>
      <c r="G37" s="60">
        <f t="shared" si="11"/>
        <v>4.6188021535170057E-2</v>
      </c>
      <c r="H37" s="60">
        <f t="shared" si="11"/>
        <v>6.3960214906683133E-2</v>
      </c>
      <c r="I37" s="60">
        <f t="shared" si="11"/>
        <v>4.2426406871192847E-2</v>
      </c>
      <c r="J37" s="60">
        <f t="shared" si="11"/>
        <v>5.5059776128934812E-2</v>
      </c>
      <c r="K37" s="60">
        <f t="shared" si="11"/>
        <v>5.3033008588991064E-2</v>
      </c>
      <c r="L37" s="60"/>
      <c r="M37" s="4"/>
      <c r="N37" s="4"/>
      <c r="O37" s="4"/>
      <c r="Q37" s="13"/>
    </row>
    <row r="38" spans="1:21">
      <c r="A38" s="2" t="s">
        <v>15</v>
      </c>
      <c r="B38" s="62">
        <f>B30-B$37</f>
        <v>-3.4112114616897685E-2</v>
      </c>
      <c r="C38" s="63">
        <f t="shared" ref="C38:K38" si="12">C30-C$37</f>
        <v>0</v>
      </c>
      <c r="D38" s="63">
        <f t="shared" si="12"/>
        <v>0</v>
      </c>
      <c r="E38" s="63">
        <f t="shared" si="12"/>
        <v>-1.8090680674665821E-2</v>
      </c>
      <c r="F38" s="63">
        <f t="shared" si="12"/>
        <v>-3.8430756913220912E-2</v>
      </c>
      <c r="G38" s="63">
        <f t="shared" si="12"/>
        <v>0</v>
      </c>
      <c r="H38" s="63">
        <f t="shared" si="12"/>
        <v>-2.1320071635561044E-2</v>
      </c>
      <c r="I38" s="63">
        <f t="shared" si="12"/>
        <v>0</v>
      </c>
      <c r="J38" s="63">
        <f t="shared" si="12"/>
        <v>0</v>
      </c>
      <c r="K38" s="135">
        <f t="shared" si="12"/>
        <v>-1.7677669529663688E-2</v>
      </c>
      <c r="L38" s="60">
        <f>SQRT(SUMSQ(B38:K38))</f>
        <v>6.1113645140652699E-2</v>
      </c>
      <c r="M38" s="4"/>
      <c r="N38" s="4"/>
      <c r="O38" s="4"/>
      <c r="Q38" s="13"/>
    </row>
    <row r="39" spans="1:21">
      <c r="A39" s="2" t="s">
        <v>16</v>
      </c>
      <c r="B39" s="64">
        <f t="shared" ref="B39:K42" si="13">B31-B$37</f>
        <v>-3.4112114616897685E-2</v>
      </c>
      <c r="C39" s="60">
        <f t="shared" si="13"/>
        <v>-5.5059776128934812E-2</v>
      </c>
      <c r="D39" s="60">
        <f t="shared" si="13"/>
        <v>-9.1766293548224652E-3</v>
      </c>
      <c r="E39" s="60">
        <f t="shared" si="13"/>
        <v>0</v>
      </c>
      <c r="F39" s="60">
        <f t="shared" si="13"/>
        <v>-1.9215378456610463E-2</v>
      </c>
      <c r="G39" s="60">
        <f t="shared" si="13"/>
        <v>-1.5396007178390014E-2</v>
      </c>
      <c r="H39" s="60">
        <f t="shared" si="13"/>
        <v>-2.1320071635561044E-2</v>
      </c>
      <c r="I39" s="60">
        <f t="shared" si="13"/>
        <v>0</v>
      </c>
      <c r="J39" s="60">
        <f t="shared" si="13"/>
        <v>-3.6706517419289875E-2</v>
      </c>
      <c r="K39" s="136">
        <f t="shared" si="13"/>
        <v>0</v>
      </c>
      <c r="L39" s="60">
        <f t="shared" ref="L39:L41" si="14">SQRT(SUMSQ(B39:K39))</f>
        <v>8.1777793557826356E-2</v>
      </c>
      <c r="M39" s="4"/>
      <c r="N39" s="4"/>
      <c r="O39" s="4"/>
    </row>
    <row r="40" spans="1:21">
      <c r="A40" s="2" t="s">
        <v>17</v>
      </c>
      <c r="B40" s="64">
        <f t="shared" si="13"/>
        <v>-6.8224229233795342E-2</v>
      </c>
      <c r="C40" s="60">
        <f t="shared" si="13"/>
        <v>-2.7529888064467399E-2</v>
      </c>
      <c r="D40" s="60">
        <f t="shared" si="13"/>
        <v>-1.8353258709644937E-2</v>
      </c>
      <c r="E40" s="60">
        <f t="shared" si="13"/>
        <v>-1.8090680674665821E-2</v>
      </c>
      <c r="F40" s="60">
        <f t="shared" si="13"/>
        <v>-5.7646135369831368E-2</v>
      </c>
      <c r="G40" s="60">
        <f t="shared" si="13"/>
        <v>-3.0792014356780036E-2</v>
      </c>
      <c r="H40" s="60">
        <f t="shared" si="13"/>
        <v>-2.1320071635561044E-2</v>
      </c>
      <c r="I40" s="60">
        <f t="shared" si="13"/>
        <v>-2.8284271247461898E-2</v>
      </c>
      <c r="J40" s="60">
        <f t="shared" si="13"/>
        <v>-1.835325870964493E-2</v>
      </c>
      <c r="K40" s="136">
        <f t="shared" si="13"/>
        <v>-3.5355339059327376E-2</v>
      </c>
      <c r="L40" s="60">
        <f t="shared" si="14"/>
        <v>0.11484410152444542</v>
      </c>
      <c r="M40" s="3"/>
      <c r="N40" s="3"/>
      <c r="O40" s="3"/>
    </row>
    <row r="41" spans="1:21">
      <c r="A41" s="2" t="s">
        <v>18</v>
      </c>
      <c r="B41" s="64">
        <f t="shared" si="13"/>
        <v>0</v>
      </c>
      <c r="C41" s="60">
        <f t="shared" si="13"/>
        <v>-5.5059776128934812E-2</v>
      </c>
      <c r="D41" s="60">
        <f t="shared" si="13"/>
        <v>-9.1766293548224652E-3</v>
      </c>
      <c r="E41" s="60">
        <f t="shared" si="13"/>
        <v>-1.8090680674665821E-2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-1.835325870964493E-2</v>
      </c>
      <c r="K41" s="136">
        <f t="shared" si="13"/>
        <v>0</v>
      </c>
      <c r="L41" s="60">
        <f t="shared" si="14"/>
        <v>6.1480926361108891E-2</v>
      </c>
      <c r="M41" s="3"/>
      <c r="N41" s="3"/>
      <c r="O41" s="3"/>
    </row>
    <row r="42" spans="1:21">
      <c r="A42" s="2" t="s">
        <v>19</v>
      </c>
      <c r="B42" s="65">
        <f t="shared" si="13"/>
        <v>-3.4112114616897685E-2</v>
      </c>
      <c r="C42" s="66">
        <f t="shared" si="13"/>
        <v>-2.7529888064467399E-2</v>
      </c>
      <c r="D42" s="66">
        <f t="shared" si="13"/>
        <v>-1.8353258709644937E-2</v>
      </c>
      <c r="E42" s="66">
        <f t="shared" si="13"/>
        <v>-5.4272042023997449E-2</v>
      </c>
      <c r="F42" s="66">
        <f t="shared" si="13"/>
        <v>-1.9215378456610463E-2</v>
      </c>
      <c r="G42" s="66">
        <f t="shared" si="13"/>
        <v>-1.5396007178390014E-2</v>
      </c>
      <c r="H42" s="66">
        <f t="shared" si="13"/>
        <v>-4.2640143271122088E-2</v>
      </c>
      <c r="I42" s="66">
        <f t="shared" si="13"/>
        <v>-1.4142135623730949E-2</v>
      </c>
      <c r="J42" s="66">
        <f t="shared" si="13"/>
        <v>-3.6706517419289875E-2</v>
      </c>
      <c r="K42" s="137">
        <f t="shared" si="13"/>
        <v>0</v>
      </c>
      <c r="L42" s="60">
        <f>SQRT(SUMSQ(B42:K42))</f>
        <v>9.5789591275349056E-2</v>
      </c>
      <c r="M42" s="3"/>
      <c r="N42" s="3"/>
      <c r="O42" s="3"/>
    </row>
    <row r="43" spans="1:21">
      <c r="A43" s="1"/>
      <c r="B43" s="1"/>
      <c r="C43" s="1"/>
      <c r="D43" s="1"/>
      <c r="E43" s="1"/>
      <c r="F43" s="1"/>
      <c r="G43" s="1"/>
      <c r="H43" s="1"/>
      <c r="I43" s="1"/>
      <c r="J43" s="1"/>
      <c r="K43" s="3"/>
      <c r="L43" s="3"/>
      <c r="M43" s="3"/>
      <c r="N43" s="3"/>
      <c r="O43" s="3"/>
    </row>
    <row r="44" spans="1:21">
      <c r="A44" s="2" t="s">
        <v>13</v>
      </c>
      <c r="B44" s="60">
        <f>MIN(B30:B34)</f>
        <v>3.4112114616897664E-2</v>
      </c>
      <c r="C44" s="60">
        <f t="shared" ref="C44:K44" si="15">MIN(C30:C34)</f>
        <v>2.7529888064467409E-2</v>
      </c>
      <c r="D44" s="60">
        <f t="shared" si="15"/>
        <v>9.1766293548224704E-3</v>
      </c>
      <c r="E44" s="60">
        <f t="shared" si="15"/>
        <v>1.8090680674665818E-2</v>
      </c>
      <c r="F44" s="60">
        <f t="shared" si="15"/>
        <v>1.9215378456610456E-2</v>
      </c>
      <c r="G44" s="60">
        <f t="shared" si="15"/>
        <v>1.5396007178390021E-2</v>
      </c>
      <c r="H44" s="60">
        <f t="shared" si="15"/>
        <v>2.1320071635561044E-2</v>
      </c>
      <c r="I44" s="60">
        <f t="shared" si="15"/>
        <v>1.4142135623730949E-2</v>
      </c>
      <c r="J44" s="60">
        <f t="shared" si="15"/>
        <v>1.8353258709644941E-2</v>
      </c>
      <c r="K44" s="60">
        <f t="shared" si="15"/>
        <v>1.7677669529663688E-2</v>
      </c>
      <c r="L44" s="61"/>
      <c r="M44" s="59" t="s">
        <v>14</v>
      </c>
      <c r="P44"/>
    </row>
    <row r="45" spans="1:21">
      <c r="A45" s="2" t="s">
        <v>15</v>
      </c>
      <c r="B45" s="62">
        <f>B30-B$44</f>
        <v>3.4112114616897664E-2</v>
      </c>
      <c r="C45" s="63">
        <f t="shared" ref="C45:K45" si="16">C30-C$44</f>
        <v>5.5059776128934812E-2</v>
      </c>
      <c r="D45" s="63">
        <f t="shared" si="16"/>
        <v>1.8353258709644937E-2</v>
      </c>
      <c r="E45" s="63">
        <f t="shared" si="16"/>
        <v>3.6181361349331628E-2</v>
      </c>
      <c r="F45" s="63">
        <f t="shared" si="16"/>
        <v>1.9215378456610456E-2</v>
      </c>
      <c r="G45" s="63">
        <f t="shared" si="16"/>
        <v>3.0792014356780036E-2</v>
      </c>
      <c r="H45" s="63">
        <f t="shared" si="16"/>
        <v>2.1320071635561044E-2</v>
      </c>
      <c r="I45" s="63">
        <f t="shared" si="16"/>
        <v>2.8284271247461898E-2</v>
      </c>
      <c r="J45" s="63">
        <f t="shared" si="16"/>
        <v>3.6706517419289875E-2</v>
      </c>
      <c r="K45" s="135">
        <f t="shared" si="16"/>
        <v>1.7677669529663688E-2</v>
      </c>
      <c r="L45" s="60">
        <f>SQRT(SUMSQ(B45:K45))</f>
        <v>0.1003640429553127</v>
      </c>
      <c r="M45" s="67">
        <f>L45/(L45+L38)</f>
        <v>0.62153505006627807</v>
      </c>
      <c r="N45" s="45">
        <f>_xlfn.RANK.EQ(M45,M$45:M$49)</f>
        <v>2</v>
      </c>
      <c r="O45" s="1"/>
      <c r="Q45" s="1"/>
      <c r="R45" s="1"/>
      <c r="S45" s="1"/>
      <c r="T45" s="1"/>
      <c r="U45" s="1"/>
    </row>
    <row r="46" spans="1:21">
      <c r="A46" s="2" t="s">
        <v>16</v>
      </c>
      <c r="B46" s="64">
        <f t="shared" ref="B46:K49" si="17">B31-B$44</f>
        <v>3.4112114616897664E-2</v>
      </c>
      <c r="C46" s="60">
        <f t="shared" si="17"/>
        <v>0</v>
      </c>
      <c r="D46" s="60">
        <f t="shared" si="17"/>
        <v>9.1766293548224704E-3</v>
      </c>
      <c r="E46" s="60">
        <f t="shared" si="17"/>
        <v>5.4272042023997449E-2</v>
      </c>
      <c r="F46" s="60">
        <f t="shared" si="17"/>
        <v>3.8430756913220905E-2</v>
      </c>
      <c r="G46" s="60">
        <f t="shared" si="17"/>
        <v>1.5396007178390021E-2</v>
      </c>
      <c r="H46" s="60">
        <f t="shared" si="17"/>
        <v>2.1320071635561044E-2</v>
      </c>
      <c r="I46" s="60">
        <f t="shared" si="17"/>
        <v>2.8284271247461898E-2</v>
      </c>
      <c r="J46" s="60">
        <f t="shared" si="17"/>
        <v>0</v>
      </c>
      <c r="K46" s="136">
        <f t="shared" si="17"/>
        <v>3.5355339059327376E-2</v>
      </c>
      <c r="L46" s="60">
        <f t="shared" ref="L46:L49" si="18">SQRT(SUMSQ(B46:K46))</f>
        <v>9.171590376762509E-2</v>
      </c>
      <c r="M46" s="67">
        <f>L46/(L46+L39)</f>
        <v>0.52864112749628056</v>
      </c>
      <c r="N46" s="45">
        <f t="shared" ref="N46:N49" si="19">_xlfn.RANK.EQ(M46,M$45:M$49)</f>
        <v>3</v>
      </c>
      <c r="O46" s="1"/>
      <c r="Q46" s="1"/>
      <c r="R46" s="1"/>
      <c r="S46" s="1"/>
      <c r="T46" s="1"/>
      <c r="U46" s="1"/>
    </row>
    <row r="47" spans="1:21">
      <c r="A47" s="2" t="s">
        <v>17</v>
      </c>
      <c r="B47" s="64">
        <f t="shared" si="17"/>
        <v>0</v>
      </c>
      <c r="C47" s="60">
        <f t="shared" si="17"/>
        <v>2.7529888064467409E-2</v>
      </c>
      <c r="D47" s="60">
        <f t="shared" si="17"/>
        <v>0</v>
      </c>
      <c r="E47" s="60">
        <f t="shared" si="17"/>
        <v>3.6181361349331628E-2</v>
      </c>
      <c r="F47" s="60">
        <f t="shared" si="17"/>
        <v>0</v>
      </c>
      <c r="G47" s="60">
        <f t="shared" si="17"/>
        <v>0</v>
      </c>
      <c r="H47" s="60">
        <f t="shared" si="17"/>
        <v>2.1320071635561044E-2</v>
      </c>
      <c r="I47" s="60">
        <f t="shared" si="17"/>
        <v>0</v>
      </c>
      <c r="J47" s="60">
        <f t="shared" si="17"/>
        <v>1.8353258709644941E-2</v>
      </c>
      <c r="K47" s="136">
        <f t="shared" si="17"/>
        <v>0</v>
      </c>
      <c r="L47" s="60">
        <f t="shared" si="18"/>
        <v>5.3463756001066981E-2</v>
      </c>
      <c r="M47" s="67">
        <f>L47/(L47+L40)</f>
        <v>0.31765454558746814</v>
      </c>
      <c r="N47" s="45">
        <f t="shared" si="19"/>
        <v>5</v>
      </c>
      <c r="O47" s="1"/>
      <c r="Q47" s="1"/>
      <c r="R47" s="1"/>
      <c r="S47" s="1"/>
      <c r="T47" s="1"/>
      <c r="U47" s="1"/>
    </row>
    <row r="48" spans="1:21">
      <c r="A48" s="2" t="s">
        <v>18</v>
      </c>
      <c r="B48" s="64">
        <f t="shared" si="17"/>
        <v>6.8224229233795342E-2</v>
      </c>
      <c r="C48" s="60">
        <f t="shared" si="17"/>
        <v>0</v>
      </c>
      <c r="D48" s="60">
        <f t="shared" si="17"/>
        <v>9.1766293548224704E-3</v>
      </c>
      <c r="E48" s="60">
        <f t="shared" si="17"/>
        <v>3.6181361349331628E-2</v>
      </c>
      <c r="F48" s="60">
        <f t="shared" si="17"/>
        <v>5.7646135369831368E-2</v>
      </c>
      <c r="G48" s="60">
        <f t="shared" si="17"/>
        <v>3.0792014356780036E-2</v>
      </c>
      <c r="H48" s="60">
        <f t="shared" si="17"/>
        <v>4.2640143271122088E-2</v>
      </c>
      <c r="I48" s="60">
        <f t="shared" si="17"/>
        <v>2.8284271247461898E-2</v>
      </c>
      <c r="J48" s="60">
        <f t="shared" si="17"/>
        <v>1.8353258709644941E-2</v>
      </c>
      <c r="K48" s="136">
        <f t="shared" si="17"/>
        <v>3.5355339059327376E-2</v>
      </c>
      <c r="L48" s="60">
        <f t="shared" si="18"/>
        <v>0.12051595697094306</v>
      </c>
      <c r="M48" s="67">
        <f>L48/(L48+L41)</f>
        <v>0.66218692740502927</v>
      </c>
      <c r="N48" s="45">
        <f t="shared" si="19"/>
        <v>1</v>
      </c>
      <c r="O48" s="1"/>
    </row>
    <row r="49" spans="1:15">
      <c r="A49" s="2" t="s">
        <v>19</v>
      </c>
      <c r="B49" s="65">
        <f t="shared" si="17"/>
        <v>3.4112114616897664E-2</v>
      </c>
      <c r="C49" s="66">
        <f t="shared" si="17"/>
        <v>2.7529888064467409E-2</v>
      </c>
      <c r="D49" s="66">
        <f t="shared" si="17"/>
        <v>0</v>
      </c>
      <c r="E49" s="66">
        <f t="shared" si="17"/>
        <v>0</v>
      </c>
      <c r="F49" s="66">
        <f t="shared" si="17"/>
        <v>3.8430756913220905E-2</v>
      </c>
      <c r="G49" s="66">
        <f t="shared" si="17"/>
        <v>1.5396007178390021E-2</v>
      </c>
      <c r="H49" s="66">
        <f t="shared" si="17"/>
        <v>0</v>
      </c>
      <c r="I49" s="66">
        <f t="shared" si="17"/>
        <v>1.4142135623730949E-2</v>
      </c>
      <c r="J49" s="66">
        <f t="shared" si="17"/>
        <v>0</v>
      </c>
      <c r="K49" s="137">
        <f t="shared" si="17"/>
        <v>3.5355339059327376E-2</v>
      </c>
      <c r="L49" s="60">
        <f t="shared" si="18"/>
        <v>7.1312630118644346E-2</v>
      </c>
      <c r="M49" s="67">
        <f>L49/(L49+L42)</f>
        <v>0.42676051535247711</v>
      </c>
      <c r="N49" s="45">
        <f t="shared" si="19"/>
        <v>4</v>
      </c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3" t="s">
        <v>44</v>
      </c>
      <c r="N50" s="1"/>
      <c r="O50" s="1"/>
    </row>
    <row r="53" spans="1:15">
      <c r="I53" s="16"/>
      <c r="J53" s="14">
        <v>39</v>
      </c>
      <c r="K53" s="15"/>
    </row>
    <row r="54" spans="1:15">
      <c r="I54" s="16"/>
      <c r="J54" s="14"/>
      <c r="K54" s="15"/>
    </row>
    <row r="55" spans="1:15">
      <c r="I55" s="16"/>
      <c r="J55" s="14"/>
      <c r="K55" s="15"/>
    </row>
    <row r="56" spans="1:15">
      <c r="I56" s="16"/>
      <c r="J56" s="1"/>
      <c r="K56" s="1"/>
    </row>
  </sheetData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Rozhodovací matice, kritéria</vt:lpstr>
      <vt:lpstr>váhy kritérií</vt:lpstr>
      <vt:lpstr>WSA</vt:lpstr>
      <vt:lpstr>TOPSIS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Maskova Terezie</dc:creator>
  <cp:keywords/>
  <dc:description/>
  <cp:lastModifiedBy>Maskova Terezie</cp:lastModifiedBy>
  <cp:revision/>
  <cp:lastPrinted>2023-04-13T11:09:41Z</cp:lastPrinted>
  <dcterms:created xsi:type="dcterms:W3CDTF">2020-12-20T08:07:31Z</dcterms:created>
  <dcterms:modified xsi:type="dcterms:W3CDTF">2023-04-13T11:09:47Z</dcterms:modified>
  <cp:category/>
  <cp:contentStatus/>
</cp:coreProperties>
</file>